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QKD" sheetId="1" r:id="rId1"/>
  </sheets>
  <definedNames>
    <definedName name="_xlnm.Print_Area" localSheetId="0">'KQKD'!$A$1:$AN$64</definedName>
    <definedName name="_xlnm.Print_Titles" localSheetId="0">'KQKD'!$A:$B,'KQKD'!$7:$9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45" authorId="0">
      <text>
        <r>
          <rPr>
            <b/>
            <sz val="9"/>
            <rFont val="Tahoma"/>
            <family val="0"/>
          </rPr>
          <t xml:space="preserve">Số liệu theo BCTC do công ty chưa nộp BC kiểm toán, công ty không báo cáo số liệu đầu năm
</t>
        </r>
      </text>
    </comment>
  </commentList>
</comments>
</file>

<file path=xl/sharedStrings.xml><?xml version="1.0" encoding="utf-8"?>
<sst xmlns="http://schemas.openxmlformats.org/spreadsheetml/2006/main" count="137" uniqueCount="101">
  <si>
    <t>STT</t>
  </si>
  <si>
    <t>TÊN DOANH NGHIỆP</t>
  </si>
  <si>
    <t>A. KHỐI TỔNG CÔNG TY</t>
  </si>
  <si>
    <t>TỔNG CÔNG TY XÂY DỰNG SÀI GÒN-TNHH MTV</t>
  </si>
  <si>
    <t>TỔNG CÔNG TY ĐỊA ỐC SÀI GÒN-TNHH MTV</t>
  </si>
  <si>
    <t>TỔNG CÔNG TY CƠ KHÍ GTVT SG-TNHH MTV</t>
  </si>
  <si>
    <t>TỔNG CÔNG TY CẤP NƯỚC SG-TNHH MTV</t>
  </si>
  <si>
    <t>TÔNG CÔNG TY CÔNG NGHIỆP SÀI GÒN-TNHH MTV</t>
  </si>
  <si>
    <t>TỔNG CÔNG TY LIKSIN-TNHH MTV</t>
  </si>
  <si>
    <t xml:space="preserve">TỔNG CÔNG TY NÔNG NGHIỆP SÀI GÒN-TNHH MTV </t>
  </si>
  <si>
    <t>TỔNG CÔNG TY VĂN HÓA SÀI GÒN-TNHH MTV</t>
  </si>
  <si>
    <t>TỔNG CÔNG TY THƯƠNG MẠI SÀI GÒN-TNHH MTV</t>
  </si>
  <si>
    <t>TỔNG CÔNG TY DU LỊCH SÀI GÒN-TNHH MTV</t>
  </si>
  <si>
    <t>TỔNG CÔNG TY BẾN THÀNH - TNHH MTV</t>
  </si>
  <si>
    <t>CÔNG TY TNHH MTV DỆT MAY GIA ĐỊNH</t>
  </si>
  <si>
    <t xml:space="preserve">CÔNG TY TNHH  MTV XNK VÀ ĐẦU TƯ CHỢ LỚN </t>
  </si>
  <si>
    <t>CÔNG TY TNHH MTV DƯỢC SÀI GÒN</t>
  </si>
  <si>
    <t>CÔNG TY ĐẦU TƯ TÀI CHÍNH NHÀ NƯỚC TP.HCM</t>
  </si>
  <si>
    <t>Công ty TNHH MTV Môi trường đô thị</t>
  </si>
  <si>
    <t xml:space="preserve">Quỹ phát triển nhà ở TP </t>
  </si>
  <si>
    <t>Quỹ bảo lãnh tín dụng DN nhỏ và vừa</t>
  </si>
  <si>
    <t xml:space="preserve">Công ty  TNHH MTV Dịch vụ Công ích TNXP </t>
  </si>
  <si>
    <t>Công ty TNHH MTV 27-7</t>
  </si>
  <si>
    <t>Công ty TNHH MTV DV XK lao động và chuyên gia</t>
  </si>
  <si>
    <t>Công ty TNHH MTV QL KT DV Thủy lợi</t>
  </si>
  <si>
    <t>Công ty CBTPXK Hùng Vương</t>
  </si>
  <si>
    <t>Công ty TNHH MTV PT CV phần mềm Quang Trung</t>
  </si>
  <si>
    <t xml:space="preserve">Công ty TNHH MTV Phát triển Khu công nghệ cao </t>
  </si>
  <si>
    <t>Cty TNHH MTV Dịch vụ cơ quan nuớc ngoài</t>
  </si>
  <si>
    <t>Cty TNHH MTV DV công ích Quận 2</t>
  </si>
  <si>
    <t>Cty TNHH MTV DV công ích Quận 4</t>
  </si>
  <si>
    <t>Công ty TNHH MTV DV công ích Quận 5</t>
  </si>
  <si>
    <t>Cty TNHH MTV DV công ích Phú Nhuận</t>
  </si>
  <si>
    <t>Công ty TNHH MTV Thảo cầm viên Sài Gòn</t>
  </si>
  <si>
    <t>Công ty TNHH MTV Công viên cây xanh</t>
  </si>
  <si>
    <t xml:space="preserve">Cty TNHH MTV Thóat nước Đô thị </t>
  </si>
  <si>
    <t>Cty TNHH MTV DV công ích Quận 1</t>
  </si>
  <si>
    <t>Cty TNHH MTV DV công ích Quận 3</t>
  </si>
  <si>
    <t>Cty  TNHH MTV DV công ích Quận 6</t>
  </si>
  <si>
    <t>Cty TNHH MTV DV công ích Quận 7</t>
  </si>
  <si>
    <t>Cty TNHH MTV DV công ích Quận 8</t>
  </si>
  <si>
    <t>Cty TNHH MTV DV công ích Quận 10</t>
  </si>
  <si>
    <t>Cty TNHH MTV DV công ích Nhà Bè</t>
  </si>
  <si>
    <t>Công ty TNHH MTV DV công ích Gò Vấp</t>
  </si>
  <si>
    <t xml:space="preserve"> Cty TNHH MTV DV Công ích Bình Chánh</t>
  </si>
  <si>
    <t>Cty TNHH MTV DV công ích Hóc Môn</t>
  </si>
  <si>
    <t>Cty TNHH MTV DV công ích Tân Bình</t>
  </si>
  <si>
    <t xml:space="preserve"> Cty TNHH MTV DV Công ích Quận 11</t>
  </si>
  <si>
    <t xml:space="preserve"> Cty TNHH MTV DV Công ích Quận 12</t>
  </si>
  <si>
    <t xml:space="preserve"> Cty TNHH MTV DV công ích Thủ Đức</t>
  </si>
  <si>
    <t xml:space="preserve">Cty TNHH MTV DV công ích  Bình Thạnh </t>
  </si>
  <si>
    <t xml:space="preserve"> Cty TNHH MTV DV công ích Quận 9</t>
  </si>
  <si>
    <t xml:space="preserve">Cty TNHH MTV DV công ích Cần Giờ </t>
  </si>
  <si>
    <t>Cty TNHH MTV DV công ích Củ Chi</t>
  </si>
  <si>
    <t>Doanh thu bán hàng và cung cấp dịch vụ</t>
  </si>
  <si>
    <t>Mã số 01</t>
  </si>
  <si>
    <t>Mã số 02</t>
  </si>
  <si>
    <t>Mã số 10</t>
  </si>
  <si>
    <t>Mã số 11</t>
  </si>
  <si>
    <t>Mã số 20</t>
  </si>
  <si>
    <t>Mã số 21</t>
  </si>
  <si>
    <t>Mã số 22</t>
  </si>
  <si>
    <t>Mã số 23</t>
  </si>
  <si>
    <t>Mã số 24</t>
  </si>
  <si>
    <t>Mã số 25</t>
  </si>
  <si>
    <t>Mã số 30</t>
  </si>
  <si>
    <t>Mã số 31</t>
  </si>
  <si>
    <t>Mã số 32</t>
  </si>
  <si>
    <t>Mã số 40</t>
  </si>
  <si>
    <t>Mã số 50</t>
  </si>
  <si>
    <t>Mã số 51</t>
  </si>
  <si>
    <t>Mã số 52</t>
  </si>
  <si>
    <t>Mã số 60</t>
  </si>
  <si>
    <t>Mã số 70</t>
  </si>
  <si>
    <t xml:space="preserve">  Trong đó: Chi phí lãi vay </t>
  </si>
  <si>
    <t>ĐVT: triệu đồng</t>
  </si>
  <si>
    <t>B. DOANH NGHIỆP ĐỘC LẬP</t>
  </si>
  <si>
    <t>Số cuối năm</t>
  </si>
  <si>
    <t>Số đầu năm</t>
  </si>
  <si>
    <t>CÔNG TY TNHH MTV PHÁT TRIỂN CN TÂN THUẬN</t>
  </si>
  <si>
    <t xml:space="preserve">CÔNG TY TNHH MTV VÀNG BẠC ĐÁ QUÝ SÀI GÒN </t>
  </si>
  <si>
    <t>SỞ TÀI CHÍNH
                          THÀNH PHỐ HỒ CHÍ MINH                              CHI CỤC TÀI CHÍNH DOANH NGHIỆP</t>
  </si>
  <si>
    <t>Các khoản giảm trừ doanh thu</t>
  </si>
  <si>
    <t>Doanh thu thuần về bán hàng và cung cấp dịch vụ (10 = 01 - 02)</t>
  </si>
  <si>
    <t>Giá vốn hàng bán</t>
  </si>
  <si>
    <t xml:space="preserve"> Lợi nhuận gộp về bán hàng và cung cấp dịch vụ (20 = 10 - 11)</t>
  </si>
  <si>
    <t>Doanh thu hoạt động tài chính</t>
  </si>
  <si>
    <t xml:space="preserve"> Chi phí tài chính</t>
  </si>
  <si>
    <t>Chi phí bán hàng</t>
  </si>
  <si>
    <t>Chi phí quản lý doanh nghiệp</t>
  </si>
  <si>
    <t>Lợi nhuận thuần từ hoạt động kinh doanh     {30 = 20 + (21 - 22) - (24 + 25)}</t>
  </si>
  <si>
    <t>Thu nhập khác</t>
  </si>
  <si>
    <t xml:space="preserve"> Chi phí khác</t>
  </si>
  <si>
    <t>Lợi nhuận khác (40 = 31 - 32)</t>
  </si>
  <si>
    <t>Tổng lợi nhuận kế toán trước thuế       (50 = 30 + 40)</t>
  </si>
  <si>
    <t>Chi phí thuế TNDN hiện hành</t>
  </si>
  <si>
    <t>Chi phí thuế TNDN hoãn lại</t>
  </si>
  <si>
    <t xml:space="preserve"> Lợi nhuận sau thuế thu nhập doanh nghiệp (60 = 50 – 51 - 52)</t>
  </si>
  <si>
    <t>Lãi cơ bản trên cổ phiếu (*)</t>
  </si>
  <si>
    <t xml:space="preserve">BÁO CÁO TỔNG HỢP KẾT QỦA HOẠT ĐỘNG KINH DOANH  NĂM 2013
 CỦA CÁC DOANH NGHIỆP 100% VỐN NHÀ NƯỚC THUỘC UBND THÀNH PHỐ </t>
  </si>
  <si>
    <t xml:space="preserve">     Biểu 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</si>
</sst>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[$-409]dddd\,\ mmmm\ dd\,\ yyyy"/>
  </numFmts>
  <fonts count="34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9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173" fontId="12" fillId="8" borderId="0" xfId="0" applyNumberFormat="1" applyFont="1" applyFill="1" applyAlignment="1">
      <alignment/>
    </xf>
    <xf numFmtId="173" fontId="12" fillId="8" borderId="0" xfId="0" applyNumberFormat="1" applyFont="1" applyFill="1" applyAlignment="1">
      <alignment/>
    </xf>
    <xf numFmtId="173" fontId="1" fillId="23" borderId="0" xfId="0" applyNumberFormat="1" applyFont="1" applyFill="1" applyAlignment="1">
      <alignment/>
    </xf>
    <xf numFmtId="0" fontId="0" fillId="24" borderId="0" xfId="0" applyFill="1" applyAlignment="1">
      <alignment/>
    </xf>
    <xf numFmtId="173" fontId="0" fillId="24" borderId="0" xfId="42" applyNumberFormat="1" applyFont="1" applyFill="1" applyAlignment="1">
      <alignment/>
    </xf>
    <xf numFmtId="173" fontId="12" fillId="23" borderId="0" xfId="0" applyNumberFormat="1" applyFont="1" applyFill="1" applyAlignment="1">
      <alignment/>
    </xf>
    <xf numFmtId="173" fontId="12" fillId="23" borderId="0" xfId="0" applyNumberFormat="1" applyFont="1" applyFill="1" applyAlignment="1">
      <alignment/>
    </xf>
    <xf numFmtId="0" fontId="0" fillId="8" borderId="0" xfId="0" applyFill="1" applyAlignment="1">
      <alignment/>
    </xf>
    <xf numFmtId="0" fontId="0" fillId="23" borderId="0" xfId="0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173" fontId="4" fillId="0" borderId="10" xfId="42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wrapText="1"/>
    </xf>
    <xf numFmtId="173" fontId="4" fillId="0" borderId="10" xfId="42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14" fillId="0" borderId="10" xfId="42" applyNumberFormat="1" applyFont="1" applyFill="1" applyBorder="1" applyAlignment="1">
      <alignment/>
    </xf>
    <xf numFmtId="173" fontId="14" fillId="0" borderId="10" xfId="42" applyNumberFormat="1" applyFont="1" applyFill="1" applyBorder="1" applyAlignment="1">
      <alignment/>
    </xf>
    <xf numFmtId="173" fontId="14" fillId="0" borderId="14" xfId="42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Border="1" applyAlignment="1">
      <alignment/>
    </xf>
    <xf numFmtId="3" fontId="9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2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E10" sqref="AE10"/>
      <selection pane="bottomLeft" activeCell="A10" sqref="A10"/>
      <selection pane="bottomRight" activeCell="D15" sqref="D15"/>
    </sheetView>
  </sheetViews>
  <sheetFormatPr defaultColWidth="9.140625" defaultRowHeight="15"/>
  <cols>
    <col min="1" max="1" width="5.00390625" style="21" customWidth="1"/>
    <col min="2" max="2" width="43.28125" style="0" customWidth="1"/>
    <col min="3" max="6" width="10.8515625" style="0" customWidth="1"/>
    <col min="7" max="8" width="10.8515625" style="3" customWidth="1"/>
    <col min="9" max="10" width="10.8515625" style="0" customWidth="1"/>
    <col min="11" max="12" width="10.8515625" style="3" customWidth="1"/>
    <col min="13" max="22" width="10.8515625" style="0" customWidth="1"/>
    <col min="23" max="24" width="10.8515625" style="3" customWidth="1"/>
    <col min="25" max="28" width="10.8515625" style="0" customWidth="1"/>
    <col min="29" max="32" width="10.8515625" style="3" customWidth="1"/>
    <col min="33" max="36" width="10.8515625" style="0" customWidth="1"/>
    <col min="37" max="38" width="10.8515625" style="3" customWidth="1"/>
    <col min="39" max="40" width="10.8515625" style="0" customWidth="1"/>
  </cols>
  <sheetData>
    <row r="1" spans="2:15" ht="15" customHeight="1">
      <c r="B1" s="56" t="s">
        <v>81</v>
      </c>
      <c r="C1" s="55" t="s">
        <v>99</v>
      </c>
      <c r="D1" s="55"/>
      <c r="E1" s="55"/>
      <c r="F1" s="55"/>
      <c r="G1" s="55"/>
      <c r="H1" s="55"/>
      <c r="I1" s="55"/>
      <c r="K1" s="51"/>
      <c r="L1" s="51"/>
      <c r="O1" s="51"/>
    </row>
    <row r="2" spans="2:12" ht="15">
      <c r="B2" s="56"/>
      <c r="C2" s="55"/>
      <c r="D2" s="55"/>
      <c r="E2" s="55"/>
      <c r="F2" s="55"/>
      <c r="G2" s="55"/>
      <c r="H2" s="55"/>
      <c r="I2" s="55"/>
      <c r="J2" s="51"/>
      <c r="K2" s="51"/>
      <c r="L2" s="51"/>
    </row>
    <row r="3" spans="2:10" ht="28.5">
      <c r="B3" s="56"/>
      <c r="C3" s="55"/>
      <c r="D3" s="55"/>
      <c r="E3" s="55"/>
      <c r="F3" s="55"/>
      <c r="G3" s="55"/>
      <c r="H3" s="55"/>
      <c r="I3" s="55"/>
      <c r="J3" s="51" t="s">
        <v>100</v>
      </c>
    </row>
    <row r="4" spans="5:40" ht="20.25" customHeight="1">
      <c r="E4" s="46"/>
      <c r="F4" s="46"/>
      <c r="G4" s="48"/>
      <c r="H4" s="48"/>
      <c r="I4" s="46"/>
      <c r="J4" s="46"/>
      <c r="K4" s="48"/>
      <c r="L4" s="48"/>
      <c r="M4" s="46"/>
      <c r="N4" s="46"/>
      <c r="O4" s="50" t="s">
        <v>75</v>
      </c>
      <c r="P4" s="46"/>
      <c r="Q4" s="46"/>
      <c r="R4" s="46"/>
      <c r="S4" s="46"/>
      <c r="T4" s="46"/>
      <c r="U4" s="46"/>
      <c r="V4" s="46"/>
      <c r="W4" s="48"/>
      <c r="X4" s="48"/>
      <c r="Y4" s="46"/>
      <c r="Z4" s="46"/>
      <c r="AA4" s="46"/>
      <c r="AB4" s="46"/>
      <c r="AC4" s="48"/>
      <c r="AD4" s="48"/>
      <c r="AE4" s="48"/>
      <c r="AF4" s="48"/>
      <c r="AG4" s="46"/>
      <c r="AH4" s="46"/>
      <c r="AI4" s="46"/>
      <c r="AJ4" s="46"/>
      <c r="AK4" s="48"/>
      <c r="AL4" s="48"/>
      <c r="AM4" s="46"/>
      <c r="AN4" s="46"/>
    </row>
    <row r="5" spans="1:36" ht="15" hidden="1">
      <c r="A5" s="47"/>
      <c r="B5" s="46"/>
      <c r="C5" s="46"/>
      <c r="D5" s="46"/>
      <c r="E5" s="46"/>
      <c r="F5" s="46"/>
      <c r="G5" s="48"/>
      <c r="H5" s="48"/>
      <c r="I5" s="46"/>
      <c r="J5" s="46"/>
      <c r="K5" s="48"/>
      <c r="L5" s="48"/>
      <c r="M5" s="46"/>
      <c r="N5" s="46"/>
      <c r="O5" s="46"/>
      <c r="P5" s="46"/>
      <c r="Q5" s="46"/>
      <c r="R5" s="46"/>
      <c r="S5" s="46"/>
      <c r="T5" s="46"/>
      <c r="U5" s="46"/>
      <c r="V5" s="46"/>
      <c r="W5" s="48"/>
      <c r="X5" s="48"/>
      <c r="Y5" s="46"/>
      <c r="Z5" s="46"/>
      <c r="AA5" s="46"/>
      <c r="AB5" s="46"/>
      <c r="AC5" s="48"/>
      <c r="AD5" s="48"/>
      <c r="AE5" s="48"/>
      <c r="AF5" s="48"/>
      <c r="AG5" s="46"/>
      <c r="AH5" s="46"/>
      <c r="AI5" s="46"/>
      <c r="AJ5" s="49"/>
    </row>
    <row r="6" spans="1:40" ht="15" customHeight="1" hidden="1">
      <c r="A6" s="5"/>
      <c r="B6" s="5"/>
      <c r="C6" s="6"/>
      <c r="D6" s="6"/>
      <c r="E6" s="6"/>
      <c r="F6" s="6"/>
      <c r="G6" s="9"/>
      <c r="H6" s="9"/>
      <c r="I6" s="6"/>
      <c r="J6" s="6"/>
      <c r="K6" s="9"/>
      <c r="L6" s="9"/>
      <c r="M6" s="6"/>
      <c r="N6" s="6"/>
      <c r="O6" s="6"/>
      <c r="P6" s="6"/>
      <c r="Q6" s="6"/>
      <c r="R6" s="6"/>
      <c r="S6" s="6"/>
      <c r="T6" s="6"/>
      <c r="U6" s="6"/>
      <c r="V6" s="6"/>
      <c r="W6" s="9"/>
      <c r="X6" s="9"/>
      <c r="Y6" s="6"/>
      <c r="Z6" s="6"/>
      <c r="AA6" s="6"/>
      <c r="AB6" s="6"/>
      <c r="AC6" s="9"/>
      <c r="AD6" s="9"/>
      <c r="AE6" s="9"/>
      <c r="AF6" s="9"/>
      <c r="AG6" s="6"/>
      <c r="AH6" s="6"/>
      <c r="AI6" s="6"/>
      <c r="AJ6" s="7"/>
      <c r="AK6" s="10"/>
      <c r="AL6" s="10"/>
      <c r="AM6" s="4"/>
      <c r="AN6" s="4"/>
    </row>
    <row r="7" spans="1:40" ht="57.75" customHeight="1">
      <c r="A7" s="58" t="s">
        <v>0</v>
      </c>
      <c r="B7" s="58" t="s">
        <v>1</v>
      </c>
      <c r="C7" s="54" t="s">
        <v>54</v>
      </c>
      <c r="D7" s="54"/>
      <c r="E7" s="54" t="s">
        <v>82</v>
      </c>
      <c r="F7" s="54"/>
      <c r="G7" s="57" t="s">
        <v>83</v>
      </c>
      <c r="H7" s="57"/>
      <c r="I7" s="54" t="s">
        <v>84</v>
      </c>
      <c r="J7" s="54"/>
      <c r="K7" s="57" t="s">
        <v>85</v>
      </c>
      <c r="L7" s="57"/>
      <c r="M7" s="54" t="s">
        <v>86</v>
      </c>
      <c r="N7" s="54"/>
      <c r="O7" s="54" t="s">
        <v>87</v>
      </c>
      <c r="P7" s="54"/>
      <c r="Q7" s="54" t="s">
        <v>74</v>
      </c>
      <c r="R7" s="54"/>
      <c r="S7" s="54" t="s">
        <v>88</v>
      </c>
      <c r="T7" s="54"/>
      <c r="U7" s="54" t="s">
        <v>89</v>
      </c>
      <c r="V7" s="54"/>
      <c r="W7" s="57" t="s">
        <v>90</v>
      </c>
      <c r="X7" s="57"/>
      <c r="Y7" s="54" t="s">
        <v>91</v>
      </c>
      <c r="Z7" s="54"/>
      <c r="AA7" s="54" t="s">
        <v>92</v>
      </c>
      <c r="AB7" s="54"/>
      <c r="AC7" s="57" t="s">
        <v>93</v>
      </c>
      <c r="AD7" s="57"/>
      <c r="AE7" s="57" t="s">
        <v>94</v>
      </c>
      <c r="AF7" s="57"/>
      <c r="AG7" s="54" t="s">
        <v>95</v>
      </c>
      <c r="AH7" s="54"/>
      <c r="AI7" s="54" t="s">
        <v>96</v>
      </c>
      <c r="AJ7" s="54"/>
      <c r="AK7" s="57" t="s">
        <v>97</v>
      </c>
      <c r="AL7" s="57"/>
      <c r="AM7" s="54" t="s">
        <v>98</v>
      </c>
      <c r="AN7" s="54"/>
    </row>
    <row r="8" spans="1:40" ht="18" customHeight="1">
      <c r="A8" s="59"/>
      <c r="B8" s="59"/>
      <c r="C8" s="52" t="s">
        <v>55</v>
      </c>
      <c r="D8" s="52"/>
      <c r="E8" s="52" t="s">
        <v>56</v>
      </c>
      <c r="F8" s="52"/>
      <c r="G8" s="53" t="s">
        <v>57</v>
      </c>
      <c r="H8" s="53"/>
      <c r="I8" s="52" t="s">
        <v>58</v>
      </c>
      <c r="J8" s="52"/>
      <c r="K8" s="53" t="s">
        <v>59</v>
      </c>
      <c r="L8" s="53"/>
      <c r="M8" s="52" t="s">
        <v>60</v>
      </c>
      <c r="N8" s="52"/>
      <c r="O8" s="52" t="s">
        <v>61</v>
      </c>
      <c r="P8" s="52"/>
      <c r="Q8" s="52" t="s">
        <v>62</v>
      </c>
      <c r="R8" s="52"/>
      <c r="S8" s="52" t="s">
        <v>63</v>
      </c>
      <c r="T8" s="52"/>
      <c r="U8" s="52" t="s">
        <v>64</v>
      </c>
      <c r="V8" s="52"/>
      <c r="W8" s="53" t="s">
        <v>65</v>
      </c>
      <c r="X8" s="53"/>
      <c r="Y8" s="52" t="s">
        <v>66</v>
      </c>
      <c r="Z8" s="52"/>
      <c r="AA8" s="52" t="s">
        <v>67</v>
      </c>
      <c r="AB8" s="52"/>
      <c r="AC8" s="53" t="s">
        <v>68</v>
      </c>
      <c r="AD8" s="53"/>
      <c r="AE8" s="53" t="s">
        <v>69</v>
      </c>
      <c r="AF8" s="53"/>
      <c r="AG8" s="52" t="s">
        <v>70</v>
      </c>
      <c r="AH8" s="52"/>
      <c r="AI8" s="52" t="s">
        <v>71</v>
      </c>
      <c r="AJ8" s="52"/>
      <c r="AK8" s="53" t="s">
        <v>72</v>
      </c>
      <c r="AL8" s="53"/>
      <c r="AM8" s="52" t="s">
        <v>73</v>
      </c>
      <c r="AN8" s="52"/>
    </row>
    <row r="9" spans="1:40" ht="24">
      <c r="A9" s="59"/>
      <c r="B9" s="59"/>
      <c r="C9" s="11" t="s">
        <v>77</v>
      </c>
      <c r="D9" s="11" t="s">
        <v>78</v>
      </c>
      <c r="E9" s="11" t="s">
        <v>77</v>
      </c>
      <c r="F9" s="11" t="s">
        <v>78</v>
      </c>
      <c r="G9" s="8" t="s">
        <v>77</v>
      </c>
      <c r="H9" s="8" t="s">
        <v>78</v>
      </c>
      <c r="I9" s="11" t="s">
        <v>77</v>
      </c>
      <c r="J9" s="11" t="s">
        <v>78</v>
      </c>
      <c r="K9" s="8" t="s">
        <v>77</v>
      </c>
      <c r="L9" s="8" t="s">
        <v>78</v>
      </c>
      <c r="M9" s="11" t="s">
        <v>77</v>
      </c>
      <c r="N9" s="11" t="s">
        <v>78</v>
      </c>
      <c r="O9" s="11" t="s">
        <v>77</v>
      </c>
      <c r="P9" s="11" t="s">
        <v>78</v>
      </c>
      <c r="Q9" s="11" t="s">
        <v>77</v>
      </c>
      <c r="R9" s="11" t="s">
        <v>78</v>
      </c>
      <c r="S9" s="11" t="s">
        <v>77</v>
      </c>
      <c r="T9" s="11" t="s">
        <v>78</v>
      </c>
      <c r="U9" s="11" t="s">
        <v>77</v>
      </c>
      <c r="V9" s="11" t="s">
        <v>78</v>
      </c>
      <c r="W9" s="8" t="s">
        <v>77</v>
      </c>
      <c r="X9" s="8" t="s">
        <v>78</v>
      </c>
      <c r="Y9" s="11" t="s">
        <v>77</v>
      </c>
      <c r="Z9" s="11" t="s">
        <v>78</v>
      </c>
      <c r="AA9" s="11" t="s">
        <v>77</v>
      </c>
      <c r="AB9" s="11" t="s">
        <v>78</v>
      </c>
      <c r="AC9" s="8" t="s">
        <v>77</v>
      </c>
      <c r="AD9" s="8" t="s">
        <v>78</v>
      </c>
      <c r="AE9" s="8" t="s">
        <v>77</v>
      </c>
      <c r="AF9" s="8" t="s">
        <v>78</v>
      </c>
      <c r="AG9" s="11" t="s">
        <v>77</v>
      </c>
      <c r="AH9" s="11" t="s">
        <v>78</v>
      </c>
      <c r="AI9" s="11" t="s">
        <v>77</v>
      </c>
      <c r="AJ9" s="11" t="s">
        <v>78</v>
      </c>
      <c r="AK9" s="8" t="s">
        <v>77</v>
      </c>
      <c r="AL9" s="8" t="s">
        <v>78</v>
      </c>
      <c r="AM9" s="11" t="s">
        <v>77</v>
      </c>
      <c r="AN9" s="11" t="s">
        <v>78</v>
      </c>
    </row>
    <row r="10" spans="1:40" ht="15">
      <c r="A10" s="1"/>
      <c r="B10" s="2" t="s">
        <v>2</v>
      </c>
      <c r="C10" s="39">
        <f>SUM(C11:C27)</f>
        <v>51950331.4248</v>
      </c>
      <c r="D10" s="39">
        <f>SUM(D11:D27)</f>
        <v>93804546.9816</v>
      </c>
      <c r="E10" s="39">
        <f>SUM(E11:E27)</f>
        <v>2979910.105</v>
      </c>
      <c r="F10" s="39">
        <f>SUM(F11:F27)</f>
        <v>2833796</v>
      </c>
      <c r="G10" s="39">
        <f>C10-E10</f>
        <v>48970421.319800004</v>
      </c>
      <c r="H10" s="39">
        <f>D10-F10</f>
        <v>90970750.9816</v>
      </c>
      <c r="I10" s="39">
        <f>SUM(I11:I27)</f>
        <v>45341764.308</v>
      </c>
      <c r="J10" s="39">
        <f>SUM(J11:J27)</f>
        <v>87702121.70199999</v>
      </c>
      <c r="K10" s="39">
        <f aca="true" t="shared" si="0" ref="K10:K64">G10-I10</f>
        <v>3628657.011800006</v>
      </c>
      <c r="L10" s="39">
        <f aca="true" t="shared" si="1" ref="L10:L64">H10-J10</f>
        <v>3268629.2796000093</v>
      </c>
      <c r="M10" s="39">
        <f aca="true" t="shared" si="2" ref="M10:V10">SUM(M11:M27)</f>
        <v>5172612.45</v>
      </c>
      <c r="N10" s="39">
        <f t="shared" si="2"/>
        <v>5243734.08</v>
      </c>
      <c r="O10" s="39">
        <f t="shared" si="2"/>
        <v>375275.553</v>
      </c>
      <c r="P10" s="39">
        <f t="shared" si="2"/>
        <v>838754.413</v>
      </c>
      <c r="Q10" s="39">
        <f t="shared" si="2"/>
        <v>272429.667</v>
      </c>
      <c r="R10" s="39">
        <f t="shared" si="2"/>
        <v>517913.4335</v>
      </c>
      <c r="S10" s="39">
        <f t="shared" si="2"/>
        <v>1196004</v>
      </c>
      <c r="T10" s="39">
        <f t="shared" si="2"/>
        <v>964039</v>
      </c>
      <c r="U10" s="39">
        <f t="shared" si="2"/>
        <v>1748595.619</v>
      </c>
      <c r="V10" s="39">
        <f t="shared" si="2"/>
        <v>1413524.278</v>
      </c>
      <c r="W10" s="39">
        <f aca="true" t="shared" si="3" ref="W10:W64">K10+(M10-O10)-(S10+U10)</f>
        <v>5481394.289800006</v>
      </c>
      <c r="X10" s="39">
        <f aca="true" t="shared" si="4" ref="X10:X64">L10+(N10-P10)-(T10+V10)</f>
        <v>5296045.66860001</v>
      </c>
      <c r="Y10" s="39">
        <f>SUM(Y11:Y27)</f>
        <v>448387.054</v>
      </c>
      <c r="Z10" s="39">
        <f>SUM(Z11:Z27)</f>
        <v>466938.3398</v>
      </c>
      <c r="AA10" s="39">
        <f>SUM(AA11:AA27)</f>
        <v>230047.78</v>
      </c>
      <c r="AB10" s="39">
        <f>SUM(AB11:AB27)</f>
        <v>246884.212</v>
      </c>
      <c r="AC10" s="39">
        <f>Y10-AA10</f>
        <v>218339.274</v>
      </c>
      <c r="AD10" s="39">
        <f>Z10-AB10</f>
        <v>220054.12780000002</v>
      </c>
      <c r="AE10" s="39">
        <f aca="true" t="shared" si="5" ref="AE10:AE64">W10+AC10</f>
        <v>5699733.563800006</v>
      </c>
      <c r="AF10" s="39">
        <f aca="true" t="shared" si="6" ref="AF10:AF64">X10+AD10</f>
        <v>5516099.79640001</v>
      </c>
      <c r="AG10" s="39">
        <f>SUM(AG11:AG27)</f>
        <v>599774.412</v>
      </c>
      <c r="AH10" s="39">
        <f>SUM(AH11:AH27)</f>
        <v>717159.0037</v>
      </c>
      <c r="AI10" s="39">
        <f>SUM(AI11:AI27)</f>
        <v>2480.6601</v>
      </c>
      <c r="AJ10" s="39">
        <f>SUM(AJ11:AJ27)</f>
        <v>-1960.3950000000004</v>
      </c>
      <c r="AK10" s="39">
        <f aca="true" t="shared" si="7" ref="AK10:AK64">AE10-AG10-AI10</f>
        <v>5097478.491700007</v>
      </c>
      <c r="AL10" s="39">
        <f aca="true" t="shared" si="8" ref="AL10:AL64">AF10-AH10-AJ10</f>
        <v>4800901.187700009</v>
      </c>
      <c r="AM10" s="39">
        <f>SUM(AM11:AM27)</f>
        <v>0</v>
      </c>
      <c r="AN10" s="39">
        <f>SUM(AN11:AN27)</f>
        <v>0</v>
      </c>
    </row>
    <row r="11" spans="1:40" s="17" customFormat="1" ht="15" customHeight="1">
      <c r="A11" s="23">
        <v>1</v>
      </c>
      <c r="B11" s="24" t="s">
        <v>3</v>
      </c>
      <c r="C11" s="39">
        <v>342568</v>
      </c>
      <c r="D11" s="39">
        <v>273541</v>
      </c>
      <c r="E11" s="39">
        <v>0</v>
      </c>
      <c r="F11" s="39">
        <v>0</v>
      </c>
      <c r="G11" s="39">
        <f aca="true" t="shared" si="9" ref="G11:H15">C11-E11</f>
        <v>342568</v>
      </c>
      <c r="H11" s="39">
        <f t="shared" si="9"/>
        <v>273541</v>
      </c>
      <c r="I11" s="39">
        <v>273247</v>
      </c>
      <c r="J11" s="39">
        <v>224220</v>
      </c>
      <c r="K11" s="39">
        <f t="shared" si="0"/>
        <v>69321</v>
      </c>
      <c r="L11" s="39">
        <f t="shared" si="1"/>
        <v>49321</v>
      </c>
      <c r="M11" s="39">
        <v>118690</v>
      </c>
      <c r="N11" s="39">
        <v>116145</v>
      </c>
      <c r="O11" s="39">
        <v>3603</v>
      </c>
      <c r="P11" s="39">
        <v>3788</v>
      </c>
      <c r="Q11" s="39">
        <v>1288</v>
      </c>
      <c r="R11" s="39">
        <v>1234</v>
      </c>
      <c r="S11" s="39">
        <v>12599</v>
      </c>
      <c r="T11" s="39">
        <v>9063</v>
      </c>
      <c r="U11" s="39">
        <v>70144</v>
      </c>
      <c r="V11" s="39">
        <v>63632</v>
      </c>
      <c r="W11" s="39">
        <f t="shared" si="3"/>
        <v>101665</v>
      </c>
      <c r="X11" s="39">
        <f t="shared" si="4"/>
        <v>88983</v>
      </c>
      <c r="Y11" s="39">
        <v>11640</v>
      </c>
      <c r="Z11" s="39">
        <v>12194</v>
      </c>
      <c r="AA11" s="39">
        <v>1814</v>
      </c>
      <c r="AB11" s="39">
        <v>3704</v>
      </c>
      <c r="AC11" s="39">
        <f aca="true" t="shared" si="10" ref="AC11:AD15">Y11-AA11</f>
        <v>9826</v>
      </c>
      <c r="AD11" s="39">
        <f t="shared" si="10"/>
        <v>8490</v>
      </c>
      <c r="AE11" s="39">
        <f t="shared" si="5"/>
        <v>111491</v>
      </c>
      <c r="AF11" s="39">
        <f t="shared" si="6"/>
        <v>97473</v>
      </c>
      <c r="AG11" s="39">
        <v>4963</v>
      </c>
      <c r="AH11" s="39">
        <v>7189</v>
      </c>
      <c r="AI11" s="39">
        <v>0</v>
      </c>
      <c r="AJ11" s="39">
        <v>0</v>
      </c>
      <c r="AK11" s="39">
        <f t="shared" si="7"/>
        <v>106528</v>
      </c>
      <c r="AL11" s="39">
        <f t="shared" si="8"/>
        <v>90284</v>
      </c>
      <c r="AM11" s="39">
        <v>0</v>
      </c>
      <c r="AN11" s="39">
        <v>0</v>
      </c>
    </row>
    <row r="12" spans="1:40" s="17" customFormat="1" ht="15" customHeight="1">
      <c r="A12" s="25">
        <v>2</v>
      </c>
      <c r="B12" s="24" t="s">
        <v>4</v>
      </c>
      <c r="C12" s="39">
        <f>707045.706+10065.7188</f>
        <v>717111.4248</v>
      </c>
      <c r="D12" s="39">
        <f>410669.778+31494.2036</f>
        <v>442163.9816</v>
      </c>
      <c r="E12" s="39">
        <v>415.105</v>
      </c>
      <c r="F12" s="39"/>
      <c r="G12" s="39">
        <f t="shared" si="9"/>
        <v>716696.3198</v>
      </c>
      <c r="H12" s="39">
        <f t="shared" si="9"/>
        <v>442163.9816</v>
      </c>
      <c r="I12" s="39">
        <f>499021.081+10240.227</f>
        <v>509261.308</v>
      </c>
      <c r="J12" s="39">
        <f>191927.325+31161.377</f>
        <v>223088.70200000002</v>
      </c>
      <c r="K12" s="39">
        <f t="shared" si="0"/>
        <v>207435.01180000004</v>
      </c>
      <c r="L12" s="39">
        <f t="shared" si="1"/>
        <v>219075.27959999998</v>
      </c>
      <c r="M12" s="39">
        <v>164755.45</v>
      </c>
      <c r="N12" s="39">
        <v>148858.08</v>
      </c>
      <c r="O12" s="39">
        <v>10534.553</v>
      </c>
      <c r="P12" s="39">
        <v>13359.413</v>
      </c>
      <c r="Q12" s="39">
        <v>5146.667</v>
      </c>
      <c r="R12" s="39">
        <v>6873.4335</v>
      </c>
      <c r="S12" s="39"/>
      <c r="T12" s="39"/>
      <c r="U12" s="39">
        <v>28811.619</v>
      </c>
      <c r="V12" s="39">
        <v>28162.278</v>
      </c>
      <c r="W12" s="39">
        <f t="shared" si="3"/>
        <v>332844.2898</v>
      </c>
      <c r="X12" s="39">
        <f t="shared" si="4"/>
        <v>326411.6686</v>
      </c>
      <c r="Y12" s="39">
        <v>5893.054</v>
      </c>
      <c r="Z12" s="39">
        <v>3244.3398</v>
      </c>
      <c r="AA12" s="39">
        <v>2845.78</v>
      </c>
      <c r="AB12" s="39">
        <v>2118.212</v>
      </c>
      <c r="AC12" s="39">
        <f t="shared" si="10"/>
        <v>3047.274</v>
      </c>
      <c r="AD12" s="39">
        <f t="shared" si="10"/>
        <v>1126.1278000000002</v>
      </c>
      <c r="AE12" s="39">
        <f t="shared" si="5"/>
        <v>335891.5638</v>
      </c>
      <c r="AF12" s="39">
        <f t="shared" si="6"/>
        <v>327537.7964</v>
      </c>
      <c r="AG12" s="39">
        <v>43847.412</v>
      </c>
      <c r="AH12" s="39">
        <v>44560.0037</v>
      </c>
      <c r="AI12" s="39">
        <v>-373.3399</v>
      </c>
      <c r="AJ12" s="39">
        <v>5177.605</v>
      </c>
      <c r="AK12" s="39">
        <f t="shared" si="7"/>
        <v>292417.4917</v>
      </c>
      <c r="AL12" s="39">
        <f t="shared" si="8"/>
        <v>277800.1877</v>
      </c>
      <c r="AM12" s="39"/>
      <c r="AN12" s="39"/>
    </row>
    <row r="13" spans="1:40" s="17" customFormat="1" ht="15" customHeight="1">
      <c r="A13" s="23">
        <v>3</v>
      </c>
      <c r="B13" s="24" t="s">
        <v>5</v>
      </c>
      <c r="C13" s="39">
        <v>2877771</v>
      </c>
      <c r="D13" s="39">
        <v>2455105</v>
      </c>
      <c r="E13" s="39">
        <v>0</v>
      </c>
      <c r="F13" s="39">
        <v>45</v>
      </c>
      <c r="G13" s="39">
        <f t="shared" si="9"/>
        <v>2877771</v>
      </c>
      <c r="H13" s="39">
        <f t="shared" si="9"/>
        <v>2455060</v>
      </c>
      <c r="I13" s="39">
        <v>2688355</v>
      </c>
      <c r="J13" s="39">
        <v>2305885</v>
      </c>
      <c r="K13" s="39">
        <f t="shared" si="0"/>
        <v>189416</v>
      </c>
      <c r="L13" s="39">
        <f t="shared" si="1"/>
        <v>149175</v>
      </c>
      <c r="M13" s="39">
        <v>67029</v>
      </c>
      <c r="N13" s="39">
        <v>101409</v>
      </c>
      <c r="O13" s="39">
        <v>14984</v>
      </c>
      <c r="P13" s="39">
        <v>53020</v>
      </c>
      <c r="Q13" s="39">
        <v>13685</v>
      </c>
      <c r="R13" s="39">
        <v>30060</v>
      </c>
      <c r="S13" s="39">
        <v>78253</v>
      </c>
      <c r="T13" s="39">
        <v>77912</v>
      </c>
      <c r="U13" s="39">
        <v>96849</v>
      </c>
      <c r="V13" s="39">
        <v>64705</v>
      </c>
      <c r="W13" s="39">
        <f t="shared" si="3"/>
        <v>66359</v>
      </c>
      <c r="X13" s="39">
        <f t="shared" si="4"/>
        <v>54947</v>
      </c>
      <c r="Y13" s="39">
        <v>28560</v>
      </c>
      <c r="Z13" s="39">
        <v>23604</v>
      </c>
      <c r="AA13" s="39">
        <v>10518</v>
      </c>
      <c r="AB13" s="39">
        <v>1941</v>
      </c>
      <c r="AC13" s="39">
        <f t="shared" si="10"/>
        <v>18042</v>
      </c>
      <c r="AD13" s="39">
        <f t="shared" si="10"/>
        <v>21663</v>
      </c>
      <c r="AE13" s="39">
        <f t="shared" si="5"/>
        <v>84401</v>
      </c>
      <c r="AF13" s="39">
        <f t="shared" si="6"/>
        <v>76610</v>
      </c>
      <c r="AG13" s="39">
        <v>6834</v>
      </c>
      <c r="AH13" s="39">
        <v>166</v>
      </c>
      <c r="AI13" s="39">
        <v>0</v>
      </c>
      <c r="AJ13" s="39">
        <v>0</v>
      </c>
      <c r="AK13" s="39">
        <f t="shared" si="7"/>
        <v>77567</v>
      </c>
      <c r="AL13" s="39">
        <f t="shared" si="8"/>
        <v>76444</v>
      </c>
      <c r="AM13" s="39"/>
      <c r="AN13" s="39"/>
    </row>
    <row r="14" spans="1:40" s="17" customFormat="1" ht="15" customHeight="1">
      <c r="A14" s="25">
        <v>4</v>
      </c>
      <c r="B14" s="24" t="s">
        <v>6</v>
      </c>
      <c r="C14" s="39">
        <v>2085078</v>
      </c>
      <c r="D14" s="39">
        <v>1881395</v>
      </c>
      <c r="E14" s="39"/>
      <c r="F14" s="39"/>
      <c r="G14" s="39">
        <f t="shared" si="9"/>
        <v>2085078</v>
      </c>
      <c r="H14" s="39">
        <f t="shared" si="9"/>
        <v>1881395</v>
      </c>
      <c r="I14" s="39">
        <v>1210878</v>
      </c>
      <c r="J14" s="39">
        <v>1257842</v>
      </c>
      <c r="K14" s="39">
        <f t="shared" si="0"/>
        <v>874200</v>
      </c>
      <c r="L14" s="39">
        <f t="shared" si="1"/>
        <v>623553</v>
      </c>
      <c r="M14" s="39">
        <v>69327</v>
      </c>
      <c r="N14" s="39">
        <v>115679</v>
      </c>
      <c r="O14" s="39">
        <v>39536</v>
      </c>
      <c r="P14" s="39">
        <v>26574</v>
      </c>
      <c r="Q14" s="39">
        <v>39421</v>
      </c>
      <c r="R14" s="39">
        <v>49571</v>
      </c>
      <c r="S14" s="39">
        <v>643727</v>
      </c>
      <c r="T14" s="39">
        <v>479889</v>
      </c>
      <c r="U14" s="39">
        <v>160262</v>
      </c>
      <c r="V14" s="39">
        <v>132862</v>
      </c>
      <c r="W14" s="39">
        <f t="shared" si="3"/>
        <v>100002</v>
      </c>
      <c r="X14" s="39">
        <f t="shared" si="4"/>
        <v>99907</v>
      </c>
      <c r="Y14" s="39">
        <v>113168</v>
      </c>
      <c r="Z14" s="39">
        <v>141754</v>
      </c>
      <c r="AA14" s="39">
        <v>105453</v>
      </c>
      <c r="AB14" s="39">
        <v>117649</v>
      </c>
      <c r="AC14" s="39">
        <f t="shared" si="10"/>
        <v>7715</v>
      </c>
      <c r="AD14" s="39">
        <f t="shared" si="10"/>
        <v>24105</v>
      </c>
      <c r="AE14" s="39">
        <f t="shared" si="5"/>
        <v>107717</v>
      </c>
      <c r="AF14" s="39">
        <f t="shared" si="6"/>
        <v>124012</v>
      </c>
      <c r="AG14" s="39">
        <v>15637</v>
      </c>
      <c r="AH14" s="39">
        <v>17423</v>
      </c>
      <c r="AI14" s="39">
        <v>10</v>
      </c>
      <c r="AJ14" s="39">
        <v>459</v>
      </c>
      <c r="AK14" s="39">
        <f t="shared" si="7"/>
        <v>92070</v>
      </c>
      <c r="AL14" s="39">
        <f t="shared" si="8"/>
        <v>106130</v>
      </c>
      <c r="AM14" s="39"/>
      <c r="AN14" s="39"/>
    </row>
    <row r="15" spans="1:40" s="18" customFormat="1" ht="15" customHeight="1">
      <c r="A15" s="23">
        <v>5</v>
      </c>
      <c r="B15" s="24" t="s">
        <v>7</v>
      </c>
      <c r="C15" s="39">
        <v>7476014</v>
      </c>
      <c r="D15" s="39">
        <v>6941667</v>
      </c>
      <c r="E15" s="39">
        <v>2892970</v>
      </c>
      <c r="F15" s="39">
        <v>2709758</v>
      </c>
      <c r="G15" s="39">
        <f t="shared" si="9"/>
        <v>4583044</v>
      </c>
      <c r="H15" s="39">
        <f t="shared" si="9"/>
        <v>4231909</v>
      </c>
      <c r="I15" s="39">
        <v>4055865</v>
      </c>
      <c r="J15" s="39">
        <v>3805580</v>
      </c>
      <c r="K15" s="39">
        <f t="shared" si="0"/>
        <v>527179</v>
      </c>
      <c r="L15" s="39">
        <f t="shared" si="1"/>
        <v>426329</v>
      </c>
      <c r="M15" s="39">
        <v>105887</v>
      </c>
      <c r="N15" s="39">
        <v>128911</v>
      </c>
      <c r="O15" s="39">
        <v>28726</v>
      </c>
      <c r="P15" s="39">
        <v>-78634</v>
      </c>
      <c r="Q15" s="39">
        <v>20595</v>
      </c>
      <c r="R15" s="39">
        <v>13314</v>
      </c>
      <c r="S15" s="39">
        <v>5604</v>
      </c>
      <c r="T15" s="39">
        <v>3228</v>
      </c>
      <c r="U15" s="39">
        <v>204932</v>
      </c>
      <c r="V15" s="39">
        <v>152238</v>
      </c>
      <c r="W15" s="39">
        <f t="shared" si="3"/>
        <v>393804</v>
      </c>
      <c r="X15" s="39">
        <f t="shared" si="4"/>
        <v>478408</v>
      </c>
      <c r="Y15" s="39">
        <v>26145</v>
      </c>
      <c r="Z15" s="39">
        <v>14215</v>
      </c>
      <c r="AA15" s="39">
        <v>9649</v>
      </c>
      <c r="AB15" s="39">
        <v>32078</v>
      </c>
      <c r="AC15" s="39">
        <f t="shared" si="10"/>
        <v>16496</v>
      </c>
      <c r="AD15" s="39">
        <f t="shared" si="10"/>
        <v>-17863</v>
      </c>
      <c r="AE15" s="39">
        <f t="shared" si="5"/>
        <v>410300</v>
      </c>
      <c r="AF15" s="39">
        <f t="shared" si="6"/>
        <v>460545</v>
      </c>
      <c r="AG15" s="39">
        <v>96656</v>
      </c>
      <c r="AH15" s="39">
        <v>109103</v>
      </c>
      <c r="AI15" s="39"/>
      <c r="AJ15" s="39"/>
      <c r="AK15" s="39">
        <f t="shared" si="7"/>
        <v>313644</v>
      </c>
      <c r="AL15" s="39">
        <f t="shared" si="8"/>
        <v>351442</v>
      </c>
      <c r="AM15" s="39"/>
      <c r="AN15" s="39"/>
    </row>
    <row r="16" spans="1:40" s="19" customFormat="1" ht="15" customHeight="1">
      <c r="A16" s="25">
        <v>6</v>
      </c>
      <c r="B16" s="26" t="s">
        <v>8</v>
      </c>
      <c r="C16" s="39">
        <v>1023001</v>
      </c>
      <c r="D16" s="39">
        <v>948995</v>
      </c>
      <c r="E16" s="39">
        <v>16709</v>
      </c>
      <c r="F16" s="39">
        <v>21454</v>
      </c>
      <c r="G16" s="39">
        <f aca="true" t="shared" si="11" ref="G16:G64">C16-E16</f>
        <v>1006292</v>
      </c>
      <c r="H16" s="39">
        <f aca="true" t="shared" si="12" ref="H16:H64">D16-F16</f>
        <v>927541</v>
      </c>
      <c r="I16" s="39">
        <v>860827</v>
      </c>
      <c r="J16" s="39">
        <v>793684</v>
      </c>
      <c r="K16" s="39">
        <f t="shared" si="0"/>
        <v>145465</v>
      </c>
      <c r="L16" s="39">
        <f t="shared" si="1"/>
        <v>133857</v>
      </c>
      <c r="M16" s="39">
        <v>47784</v>
      </c>
      <c r="N16" s="39">
        <v>36555</v>
      </c>
      <c r="O16" s="39">
        <v>21517</v>
      </c>
      <c r="P16" s="39">
        <v>41861</v>
      </c>
      <c r="Q16" s="39">
        <v>17032</v>
      </c>
      <c r="R16" s="39">
        <v>24127</v>
      </c>
      <c r="S16" s="39">
        <v>35593</v>
      </c>
      <c r="T16" s="39">
        <v>33848</v>
      </c>
      <c r="U16" s="39">
        <v>64504</v>
      </c>
      <c r="V16" s="39">
        <v>55204</v>
      </c>
      <c r="W16" s="39">
        <f t="shared" si="3"/>
        <v>71635</v>
      </c>
      <c r="X16" s="39">
        <f t="shared" si="4"/>
        <v>39499</v>
      </c>
      <c r="Y16" s="39">
        <v>21219</v>
      </c>
      <c r="Z16" s="39">
        <v>12841</v>
      </c>
      <c r="AA16" s="39">
        <v>7721</v>
      </c>
      <c r="AB16" s="39">
        <v>2162</v>
      </c>
      <c r="AC16" s="39">
        <f aca="true" t="shared" si="13" ref="AC16:AC64">Y16-AA16</f>
        <v>13498</v>
      </c>
      <c r="AD16" s="39">
        <f aca="true" t="shared" si="14" ref="AD16:AD64">Z16-AB16</f>
        <v>10679</v>
      </c>
      <c r="AE16" s="39">
        <f t="shared" si="5"/>
        <v>85133</v>
      </c>
      <c r="AF16" s="39">
        <f t="shared" si="6"/>
        <v>50178</v>
      </c>
      <c r="AG16" s="39">
        <v>15072</v>
      </c>
      <c r="AH16" s="39">
        <v>8622</v>
      </c>
      <c r="AI16" s="39"/>
      <c r="AJ16" s="39"/>
      <c r="AK16" s="39">
        <f t="shared" si="7"/>
        <v>70061</v>
      </c>
      <c r="AL16" s="39">
        <f t="shared" si="8"/>
        <v>41556</v>
      </c>
      <c r="AM16" s="39"/>
      <c r="AN16" s="39"/>
    </row>
    <row r="17" spans="1:40" s="19" customFormat="1" ht="15" customHeight="1">
      <c r="A17" s="23">
        <v>7</v>
      </c>
      <c r="B17" s="26" t="s">
        <v>9</v>
      </c>
      <c r="C17" s="39">
        <v>1101770</v>
      </c>
      <c r="D17" s="39">
        <v>1164284</v>
      </c>
      <c r="E17" s="39">
        <v>7913</v>
      </c>
      <c r="F17" s="39">
        <v>6884</v>
      </c>
      <c r="G17" s="39">
        <f t="shared" si="11"/>
        <v>1093857</v>
      </c>
      <c r="H17" s="39">
        <f t="shared" si="12"/>
        <v>1157400</v>
      </c>
      <c r="I17" s="39">
        <v>969419</v>
      </c>
      <c r="J17" s="39">
        <v>1038703</v>
      </c>
      <c r="K17" s="39">
        <f t="shared" si="0"/>
        <v>124438</v>
      </c>
      <c r="L17" s="39">
        <f t="shared" si="1"/>
        <v>118697</v>
      </c>
      <c r="M17" s="39">
        <v>78887</v>
      </c>
      <c r="N17" s="39">
        <v>59699</v>
      </c>
      <c r="O17" s="39">
        <v>9271</v>
      </c>
      <c r="P17" s="39">
        <v>7197</v>
      </c>
      <c r="Q17" s="39">
        <v>6244</v>
      </c>
      <c r="R17" s="39">
        <v>5310</v>
      </c>
      <c r="S17" s="39">
        <v>34801</v>
      </c>
      <c r="T17" s="39">
        <v>24977</v>
      </c>
      <c r="U17" s="39">
        <v>73613</v>
      </c>
      <c r="V17" s="39">
        <v>78901</v>
      </c>
      <c r="W17" s="39">
        <f t="shared" si="3"/>
        <v>85640</v>
      </c>
      <c r="X17" s="39">
        <f t="shared" si="4"/>
        <v>67321</v>
      </c>
      <c r="Y17" s="39">
        <v>78062</v>
      </c>
      <c r="Z17" s="39">
        <v>28842</v>
      </c>
      <c r="AA17" s="39">
        <v>51504</v>
      </c>
      <c r="AB17" s="39">
        <v>7098</v>
      </c>
      <c r="AC17" s="39">
        <f t="shared" si="13"/>
        <v>26558</v>
      </c>
      <c r="AD17" s="39">
        <f t="shared" si="14"/>
        <v>21744</v>
      </c>
      <c r="AE17" s="39">
        <f t="shared" si="5"/>
        <v>112198</v>
      </c>
      <c r="AF17" s="39">
        <f t="shared" si="6"/>
        <v>89065</v>
      </c>
      <c r="AG17" s="39">
        <v>18881</v>
      </c>
      <c r="AH17" s="39">
        <v>17986</v>
      </c>
      <c r="AI17" s="39">
        <v>-1515</v>
      </c>
      <c r="AJ17" s="39">
        <v>-1182</v>
      </c>
      <c r="AK17" s="39">
        <f t="shared" si="7"/>
        <v>94832</v>
      </c>
      <c r="AL17" s="39">
        <f t="shared" si="8"/>
        <v>72261</v>
      </c>
      <c r="AM17" s="39"/>
      <c r="AN17" s="39"/>
    </row>
    <row r="18" spans="1:40" s="19" customFormat="1" ht="15" customHeight="1">
      <c r="A18" s="25">
        <v>8</v>
      </c>
      <c r="B18" s="26" t="s">
        <v>10</v>
      </c>
      <c r="C18" s="39">
        <v>303550</v>
      </c>
      <c r="D18" s="39">
        <v>370520</v>
      </c>
      <c r="E18" s="39">
        <v>3060</v>
      </c>
      <c r="F18" s="39">
        <v>1701</v>
      </c>
      <c r="G18" s="39">
        <f t="shared" si="11"/>
        <v>300490</v>
      </c>
      <c r="H18" s="39">
        <f t="shared" si="12"/>
        <v>368819</v>
      </c>
      <c r="I18" s="39">
        <v>250144</v>
      </c>
      <c r="J18" s="39">
        <v>314137</v>
      </c>
      <c r="K18" s="39">
        <f t="shared" si="0"/>
        <v>50346</v>
      </c>
      <c r="L18" s="39">
        <f t="shared" si="1"/>
        <v>54682</v>
      </c>
      <c r="M18" s="39">
        <v>27350</v>
      </c>
      <c r="N18" s="39">
        <v>26869</v>
      </c>
      <c r="O18" s="39">
        <v>13421</v>
      </c>
      <c r="P18" s="39">
        <v>8499</v>
      </c>
      <c r="Q18" s="39"/>
      <c r="R18" s="39"/>
      <c r="S18" s="39">
        <v>16901</v>
      </c>
      <c r="T18" s="39">
        <v>18742</v>
      </c>
      <c r="U18" s="39">
        <v>32128</v>
      </c>
      <c r="V18" s="39">
        <v>33414</v>
      </c>
      <c r="W18" s="39">
        <f t="shared" si="3"/>
        <v>15246</v>
      </c>
      <c r="X18" s="39">
        <f t="shared" si="4"/>
        <v>20896</v>
      </c>
      <c r="Y18" s="39">
        <v>11152</v>
      </c>
      <c r="Z18" s="39">
        <v>5966</v>
      </c>
      <c r="AA18" s="39">
        <v>595</v>
      </c>
      <c r="AB18" s="39">
        <v>3230</v>
      </c>
      <c r="AC18" s="39">
        <f t="shared" si="13"/>
        <v>10557</v>
      </c>
      <c r="AD18" s="39">
        <f t="shared" si="14"/>
        <v>2736</v>
      </c>
      <c r="AE18" s="39">
        <f t="shared" si="5"/>
        <v>25803</v>
      </c>
      <c r="AF18" s="39">
        <f t="shared" si="6"/>
        <v>23632</v>
      </c>
      <c r="AG18" s="39">
        <v>3217</v>
      </c>
      <c r="AH18" s="39">
        <v>2416</v>
      </c>
      <c r="AI18" s="39"/>
      <c r="AJ18" s="39"/>
      <c r="AK18" s="39">
        <f t="shared" si="7"/>
        <v>22586</v>
      </c>
      <c r="AL18" s="39">
        <f t="shared" si="8"/>
        <v>21216</v>
      </c>
      <c r="AM18" s="39"/>
      <c r="AN18" s="39"/>
    </row>
    <row r="19" spans="1:40" s="15" customFormat="1" ht="15" customHeight="1">
      <c r="A19" s="23">
        <v>9</v>
      </c>
      <c r="B19" s="26" t="s">
        <v>11</v>
      </c>
      <c r="C19" s="39">
        <v>4036400</v>
      </c>
      <c r="D19" s="39">
        <v>3152996</v>
      </c>
      <c r="E19" s="39">
        <v>4359</v>
      </c>
      <c r="F19" s="39">
        <v>5299</v>
      </c>
      <c r="G19" s="39">
        <f t="shared" si="11"/>
        <v>4032041</v>
      </c>
      <c r="H19" s="39">
        <f t="shared" si="12"/>
        <v>3147697</v>
      </c>
      <c r="I19" s="39">
        <v>3746526</v>
      </c>
      <c r="J19" s="39">
        <v>2867164</v>
      </c>
      <c r="K19" s="39">
        <f t="shared" si="0"/>
        <v>285515</v>
      </c>
      <c r="L19" s="39">
        <f t="shared" si="1"/>
        <v>280533</v>
      </c>
      <c r="M19" s="39">
        <v>2290775</v>
      </c>
      <c r="N19" s="39">
        <v>1823241</v>
      </c>
      <c r="O19" s="39">
        <v>-20505</v>
      </c>
      <c r="P19" s="39">
        <v>115980</v>
      </c>
      <c r="Q19" s="39">
        <v>6848</v>
      </c>
      <c r="R19" s="39">
        <v>108557</v>
      </c>
      <c r="S19" s="39">
        <v>130628</v>
      </c>
      <c r="T19" s="39">
        <v>98116</v>
      </c>
      <c r="U19" s="39">
        <v>402505</v>
      </c>
      <c r="V19" s="39">
        <v>270037</v>
      </c>
      <c r="W19" s="39">
        <f t="shared" si="3"/>
        <v>2063662</v>
      </c>
      <c r="X19" s="39">
        <f t="shared" si="4"/>
        <v>1619641</v>
      </c>
      <c r="Y19" s="39">
        <v>22288</v>
      </c>
      <c r="Z19" s="39">
        <v>27941</v>
      </c>
      <c r="AA19" s="39">
        <v>2447</v>
      </c>
      <c r="AB19" s="39">
        <v>11651</v>
      </c>
      <c r="AC19" s="39">
        <f t="shared" si="13"/>
        <v>19841</v>
      </c>
      <c r="AD19" s="39">
        <f t="shared" si="14"/>
        <v>16290</v>
      </c>
      <c r="AE19" s="39">
        <f t="shared" si="5"/>
        <v>2083503</v>
      </c>
      <c r="AF19" s="39">
        <f t="shared" si="6"/>
        <v>1635931</v>
      </c>
      <c r="AG19" s="39">
        <v>92188</v>
      </c>
      <c r="AH19" s="39">
        <v>124299</v>
      </c>
      <c r="AI19" s="39">
        <v>-142</v>
      </c>
      <c r="AJ19" s="39">
        <v>59</v>
      </c>
      <c r="AK19" s="39">
        <f t="shared" si="7"/>
        <v>1991457</v>
      </c>
      <c r="AL19" s="39">
        <f t="shared" si="8"/>
        <v>1511573</v>
      </c>
      <c r="AM19" s="39"/>
      <c r="AN19" s="39"/>
    </row>
    <row r="20" spans="1:40" s="16" customFormat="1" ht="15" customHeight="1">
      <c r="A20" s="25">
        <v>10</v>
      </c>
      <c r="B20" s="27" t="s">
        <v>12</v>
      </c>
      <c r="C20" s="39">
        <v>1822768</v>
      </c>
      <c r="D20" s="39">
        <v>1775423</v>
      </c>
      <c r="E20" s="39">
        <v>25674</v>
      </c>
      <c r="F20" s="39">
        <v>30853</v>
      </c>
      <c r="G20" s="39">
        <f t="shared" si="11"/>
        <v>1797094</v>
      </c>
      <c r="H20" s="39">
        <f t="shared" si="12"/>
        <v>1744570</v>
      </c>
      <c r="I20" s="39">
        <v>1088656</v>
      </c>
      <c r="J20" s="39">
        <v>1045526</v>
      </c>
      <c r="K20" s="39">
        <f t="shared" si="0"/>
        <v>708438</v>
      </c>
      <c r="L20" s="39">
        <f t="shared" si="1"/>
        <v>699044</v>
      </c>
      <c r="M20" s="39">
        <v>512122</v>
      </c>
      <c r="N20" s="39">
        <v>659632</v>
      </c>
      <c r="O20" s="39">
        <v>5655</v>
      </c>
      <c r="P20" s="39">
        <v>117478</v>
      </c>
      <c r="Q20" s="39"/>
      <c r="R20" s="39"/>
      <c r="S20" s="39">
        <v>71919</v>
      </c>
      <c r="T20" s="39">
        <v>59350</v>
      </c>
      <c r="U20" s="39">
        <v>220917</v>
      </c>
      <c r="V20" s="39">
        <v>197139</v>
      </c>
      <c r="W20" s="39">
        <f t="shared" si="3"/>
        <v>922069</v>
      </c>
      <c r="X20" s="39">
        <f t="shared" si="4"/>
        <v>984709</v>
      </c>
      <c r="Y20" s="39">
        <v>84755</v>
      </c>
      <c r="Z20" s="39">
        <v>89166</v>
      </c>
      <c r="AA20" s="39">
        <v>3686</v>
      </c>
      <c r="AB20" s="39">
        <v>5343</v>
      </c>
      <c r="AC20" s="39">
        <f t="shared" si="13"/>
        <v>81069</v>
      </c>
      <c r="AD20" s="39">
        <f t="shared" si="14"/>
        <v>83823</v>
      </c>
      <c r="AE20" s="39">
        <f t="shared" si="5"/>
        <v>1003138</v>
      </c>
      <c r="AF20" s="39">
        <f t="shared" si="6"/>
        <v>1068532</v>
      </c>
      <c r="AG20" s="39">
        <v>158546</v>
      </c>
      <c r="AH20" s="39">
        <v>174021</v>
      </c>
      <c r="AI20" s="39">
        <v>4509</v>
      </c>
      <c r="AJ20" s="39">
        <v>-6474</v>
      </c>
      <c r="AK20" s="39">
        <f t="shared" si="7"/>
        <v>840083</v>
      </c>
      <c r="AL20" s="39">
        <f t="shared" si="8"/>
        <v>900985</v>
      </c>
      <c r="AM20" s="39"/>
      <c r="AN20" s="39"/>
    </row>
    <row r="21" spans="1:40" s="15" customFormat="1" ht="15" customHeight="1">
      <c r="A21" s="23">
        <v>11</v>
      </c>
      <c r="B21" s="26" t="s">
        <v>13</v>
      </c>
      <c r="C21" s="39">
        <v>227770</v>
      </c>
      <c r="D21" s="39">
        <v>203890</v>
      </c>
      <c r="E21" s="39">
        <v>0</v>
      </c>
      <c r="F21" s="39">
        <v>0</v>
      </c>
      <c r="G21" s="39">
        <f t="shared" si="11"/>
        <v>227770</v>
      </c>
      <c r="H21" s="39">
        <f t="shared" si="12"/>
        <v>203890</v>
      </c>
      <c r="I21" s="39">
        <v>155505</v>
      </c>
      <c r="J21" s="39">
        <v>115833</v>
      </c>
      <c r="K21" s="39">
        <f t="shared" si="0"/>
        <v>72265</v>
      </c>
      <c r="L21" s="39">
        <f t="shared" si="1"/>
        <v>88057</v>
      </c>
      <c r="M21" s="39">
        <v>198531</v>
      </c>
      <c r="N21" s="39">
        <v>160292</v>
      </c>
      <c r="O21" s="39">
        <v>11341</v>
      </c>
      <c r="P21" s="39">
        <v>37647</v>
      </c>
      <c r="Q21" s="39">
        <v>14568</v>
      </c>
      <c r="R21" s="39">
        <v>24914</v>
      </c>
      <c r="S21" s="39">
        <v>689</v>
      </c>
      <c r="T21" s="39">
        <v>243</v>
      </c>
      <c r="U21" s="39">
        <v>63324</v>
      </c>
      <c r="V21" s="39">
        <v>25597</v>
      </c>
      <c r="W21" s="39">
        <f t="shared" si="3"/>
        <v>195442</v>
      </c>
      <c r="X21" s="39">
        <f t="shared" si="4"/>
        <v>184862</v>
      </c>
      <c r="Y21" s="39">
        <v>7433</v>
      </c>
      <c r="Z21" s="39">
        <v>5996</v>
      </c>
      <c r="AA21" s="39">
        <v>3304</v>
      </c>
      <c r="AB21" s="39">
        <v>4463</v>
      </c>
      <c r="AC21" s="39">
        <f t="shared" si="13"/>
        <v>4129</v>
      </c>
      <c r="AD21" s="39">
        <f t="shared" si="14"/>
        <v>1533</v>
      </c>
      <c r="AE21" s="39">
        <f t="shared" si="5"/>
        <v>199571</v>
      </c>
      <c r="AF21" s="39">
        <f t="shared" si="6"/>
        <v>186395</v>
      </c>
      <c r="AG21" s="39">
        <v>0</v>
      </c>
      <c r="AH21" s="39">
        <v>0</v>
      </c>
      <c r="AI21" s="39">
        <v>0</v>
      </c>
      <c r="AJ21" s="39">
        <v>0</v>
      </c>
      <c r="AK21" s="39">
        <f t="shared" si="7"/>
        <v>199571</v>
      </c>
      <c r="AL21" s="39">
        <f t="shared" si="8"/>
        <v>186395</v>
      </c>
      <c r="AM21" s="39"/>
      <c r="AN21" s="39"/>
    </row>
    <row r="22" spans="1:40" s="14" customFormat="1" ht="15" customHeight="1">
      <c r="A22" s="25">
        <v>12</v>
      </c>
      <c r="B22" s="24" t="s">
        <v>14</v>
      </c>
      <c r="C22" s="39">
        <v>105859</v>
      </c>
      <c r="D22" s="39">
        <v>86665</v>
      </c>
      <c r="E22" s="39">
        <v>29</v>
      </c>
      <c r="F22" s="39">
        <v>0</v>
      </c>
      <c r="G22" s="39">
        <f t="shared" si="11"/>
        <v>105830</v>
      </c>
      <c r="H22" s="39">
        <f t="shared" si="12"/>
        <v>86665</v>
      </c>
      <c r="I22" s="39">
        <v>85745</v>
      </c>
      <c r="J22" s="39">
        <v>72023</v>
      </c>
      <c r="K22" s="39">
        <f t="shared" si="0"/>
        <v>20085</v>
      </c>
      <c r="L22" s="39">
        <f t="shared" si="1"/>
        <v>14642</v>
      </c>
      <c r="M22" s="39">
        <v>15698</v>
      </c>
      <c r="N22" s="39">
        <v>17859</v>
      </c>
      <c r="O22" s="39">
        <v>1062</v>
      </c>
      <c r="P22" s="39">
        <v>1867</v>
      </c>
      <c r="Q22" s="39">
        <v>196</v>
      </c>
      <c r="R22" s="39">
        <v>311</v>
      </c>
      <c r="S22" s="39">
        <v>4061</v>
      </c>
      <c r="T22" s="39">
        <v>4093</v>
      </c>
      <c r="U22" s="39">
        <v>21718</v>
      </c>
      <c r="V22" s="39">
        <v>20563</v>
      </c>
      <c r="W22" s="39">
        <f t="shared" si="3"/>
        <v>8942</v>
      </c>
      <c r="X22" s="39">
        <f t="shared" si="4"/>
        <v>5978</v>
      </c>
      <c r="Y22" s="39">
        <v>19809</v>
      </c>
      <c r="Z22" s="39">
        <v>17272</v>
      </c>
      <c r="AA22" s="39">
        <v>21111</v>
      </c>
      <c r="AB22" s="39">
        <v>16417</v>
      </c>
      <c r="AC22" s="39">
        <f t="shared" si="13"/>
        <v>-1302</v>
      </c>
      <c r="AD22" s="39">
        <f t="shared" si="14"/>
        <v>855</v>
      </c>
      <c r="AE22" s="39">
        <f t="shared" si="5"/>
        <v>7640</v>
      </c>
      <c r="AF22" s="39">
        <f t="shared" si="6"/>
        <v>6833</v>
      </c>
      <c r="AG22" s="39">
        <v>0</v>
      </c>
      <c r="AH22" s="39">
        <v>0</v>
      </c>
      <c r="AI22" s="39">
        <v>0</v>
      </c>
      <c r="AJ22" s="39">
        <v>0</v>
      </c>
      <c r="AK22" s="39">
        <f t="shared" si="7"/>
        <v>7640</v>
      </c>
      <c r="AL22" s="39">
        <f t="shared" si="8"/>
        <v>6833</v>
      </c>
      <c r="AM22" s="39">
        <v>0</v>
      </c>
      <c r="AN22" s="39">
        <v>0</v>
      </c>
    </row>
    <row r="23" spans="1:40" s="15" customFormat="1" ht="15" customHeight="1">
      <c r="A23" s="23">
        <v>13</v>
      </c>
      <c r="B23" s="28" t="s">
        <v>15</v>
      </c>
      <c r="C23" s="39">
        <v>228266</v>
      </c>
      <c r="D23" s="39">
        <v>88673</v>
      </c>
      <c r="E23" s="39">
        <v>4267</v>
      </c>
      <c r="F23" s="39"/>
      <c r="G23" s="39">
        <f t="shared" si="11"/>
        <v>223999</v>
      </c>
      <c r="H23" s="39">
        <f t="shared" si="12"/>
        <v>88673</v>
      </c>
      <c r="I23" s="39">
        <v>214173</v>
      </c>
      <c r="J23" s="39">
        <v>80983</v>
      </c>
      <c r="K23" s="39">
        <f t="shared" si="0"/>
        <v>9826</v>
      </c>
      <c r="L23" s="39">
        <f t="shared" si="1"/>
        <v>7690</v>
      </c>
      <c r="M23" s="39">
        <v>24344</v>
      </c>
      <c r="N23" s="39">
        <v>25539</v>
      </c>
      <c r="O23" s="39">
        <v>2287</v>
      </c>
      <c r="P23" s="39">
        <v>1276</v>
      </c>
      <c r="Q23" s="39"/>
      <c r="R23" s="39">
        <v>1242</v>
      </c>
      <c r="S23" s="39">
        <v>3884</v>
      </c>
      <c r="T23" s="39">
        <v>2260</v>
      </c>
      <c r="U23" s="39">
        <v>17335</v>
      </c>
      <c r="V23" s="39">
        <v>16302</v>
      </c>
      <c r="W23" s="39">
        <f t="shared" si="3"/>
        <v>10664</v>
      </c>
      <c r="X23" s="39">
        <f t="shared" si="4"/>
        <v>13391</v>
      </c>
      <c r="Y23" s="39">
        <v>5473</v>
      </c>
      <c r="Z23" s="39">
        <v>2218</v>
      </c>
      <c r="AA23" s="39">
        <v>485</v>
      </c>
      <c r="AB23" s="39">
        <v>343</v>
      </c>
      <c r="AC23" s="39">
        <f t="shared" si="13"/>
        <v>4988</v>
      </c>
      <c r="AD23" s="39">
        <f t="shared" si="14"/>
        <v>1875</v>
      </c>
      <c r="AE23" s="39">
        <f t="shared" si="5"/>
        <v>15652</v>
      </c>
      <c r="AF23" s="39">
        <f t="shared" si="6"/>
        <v>15266</v>
      </c>
      <c r="AG23" s="39">
        <v>0</v>
      </c>
      <c r="AH23" s="39">
        <v>0</v>
      </c>
      <c r="AI23" s="39">
        <v>0</v>
      </c>
      <c r="AJ23" s="39">
        <v>0</v>
      </c>
      <c r="AK23" s="39">
        <f t="shared" si="7"/>
        <v>15652</v>
      </c>
      <c r="AL23" s="39">
        <f t="shared" si="8"/>
        <v>15266</v>
      </c>
      <c r="AM23" s="39"/>
      <c r="AN23" s="39"/>
    </row>
    <row r="24" spans="1:40" s="15" customFormat="1" ht="15" customHeight="1">
      <c r="A24" s="25">
        <v>14</v>
      </c>
      <c r="B24" s="28" t="s">
        <v>80</v>
      </c>
      <c r="C24" s="39">
        <v>27667773</v>
      </c>
      <c r="D24" s="39">
        <v>72087484</v>
      </c>
      <c r="E24" s="39">
        <v>21879</v>
      </c>
      <c r="F24" s="39">
        <v>36839</v>
      </c>
      <c r="G24" s="39">
        <f t="shared" si="11"/>
        <v>27645894</v>
      </c>
      <c r="H24" s="39">
        <f t="shared" si="12"/>
        <v>72050645</v>
      </c>
      <c r="I24" s="39">
        <v>27464679</v>
      </c>
      <c r="J24" s="39">
        <v>71810767</v>
      </c>
      <c r="K24" s="39">
        <f t="shared" si="0"/>
        <v>181215</v>
      </c>
      <c r="L24" s="39">
        <f t="shared" si="1"/>
        <v>239878</v>
      </c>
      <c r="M24" s="39">
        <v>305777</v>
      </c>
      <c r="N24" s="39">
        <v>538460</v>
      </c>
      <c r="O24" s="39">
        <v>53604</v>
      </c>
      <c r="P24" s="39">
        <v>248133</v>
      </c>
      <c r="Q24" s="39">
        <v>4367</v>
      </c>
      <c r="R24" s="39">
        <v>107452</v>
      </c>
      <c r="S24" s="39">
        <v>30567</v>
      </c>
      <c r="T24" s="39">
        <v>20106</v>
      </c>
      <c r="U24" s="39">
        <v>131757</v>
      </c>
      <c r="V24" s="39">
        <v>116720</v>
      </c>
      <c r="W24" s="39">
        <f t="shared" si="3"/>
        <v>271064</v>
      </c>
      <c r="X24" s="39">
        <f t="shared" si="4"/>
        <v>393379</v>
      </c>
      <c r="Y24" s="39">
        <v>2196</v>
      </c>
      <c r="Z24" s="39">
        <v>8777</v>
      </c>
      <c r="AA24" s="39">
        <v>3726</v>
      </c>
      <c r="AB24" s="39">
        <v>12777</v>
      </c>
      <c r="AC24" s="39">
        <f t="shared" si="13"/>
        <v>-1530</v>
      </c>
      <c r="AD24" s="39">
        <f t="shared" si="14"/>
        <v>-4000</v>
      </c>
      <c r="AE24" s="39">
        <f t="shared" si="5"/>
        <v>269534</v>
      </c>
      <c r="AF24" s="39">
        <f t="shared" si="6"/>
        <v>389379</v>
      </c>
      <c r="AG24" s="39">
        <v>78660</v>
      </c>
      <c r="AH24" s="39">
        <v>94783</v>
      </c>
      <c r="AI24" s="39">
        <v>0</v>
      </c>
      <c r="AJ24" s="39">
        <v>0</v>
      </c>
      <c r="AK24" s="39">
        <f t="shared" si="7"/>
        <v>190874</v>
      </c>
      <c r="AL24" s="39">
        <f t="shared" si="8"/>
        <v>294596</v>
      </c>
      <c r="AM24" s="39">
        <v>0</v>
      </c>
      <c r="AN24" s="39">
        <v>0</v>
      </c>
    </row>
    <row r="25" spans="1:40" s="16" customFormat="1" ht="15" customHeight="1">
      <c r="A25" s="23">
        <v>15</v>
      </c>
      <c r="B25" s="29" t="s">
        <v>79</v>
      </c>
      <c r="C25" s="39">
        <v>14973</v>
      </c>
      <c r="D25" s="39">
        <v>10586</v>
      </c>
      <c r="E25" s="39">
        <v>0</v>
      </c>
      <c r="F25" s="39">
        <v>0</v>
      </c>
      <c r="G25" s="39">
        <f t="shared" si="11"/>
        <v>14973</v>
      </c>
      <c r="H25" s="39">
        <f t="shared" si="12"/>
        <v>10586</v>
      </c>
      <c r="I25" s="39">
        <v>1766</v>
      </c>
      <c r="J25" s="39">
        <v>1366</v>
      </c>
      <c r="K25" s="39">
        <f t="shared" si="0"/>
        <v>13207</v>
      </c>
      <c r="L25" s="39">
        <f t="shared" si="1"/>
        <v>9220</v>
      </c>
      <c r="M25" s="39">
        <v>401882</v>
      </c>
      <c r="N25" s="39">
        <v>358555</v>
      </c>
      <c r="O25" s="39">
        <v>-7660</v>
      </c>
      <c r="P25" s="39">
        <v>3241</v>
      </c>
      <c r="Q25" s="39">
        <v>388</v>
      </c>
      <c r="R25" s="39"/>
      <c r="S25" s="39">
        <v>854</v>
      </c>
      <c r="T25" s="39">
        <v>426</v>
      </c>
      <c r="U25" s="39">
        <v>56200</v>
      </c>
      <c r="V25" s="39">
        <v>54829</v>
      </c>
      <c r="W25" s="39">
        <f t="shared" si="3"/>
        <v>365695</v>
      </c>
      <c r="X25" s="39">
        <f t="shared" si="4"/>
        <v>309279</v>
      </c>
      <c r="Y25" s="39">
        <v>685</v>
      </c>
      <c r="Z25" s="39">
        <v>49676</v>
      </c>
      <c r="AA25" s="39">
        <v>2530</v>
      </c>
      <c r="AB25" s="39">
        <v>19050</v>
      </c>
      <c r="AC25" s="39">
        <f t="shared" si="13"/>
        <v>-1845</v>
      </c>
      <c r="AD25" s="39">
        <f t="shared" si="14"/>
        <v>30626</v>
      </c>
      <c r="AE25" s="39">
        <f t="shared" si="5"/>
        <v>363850</v>
      </c>
      <c r="AF25" s="39">
        <f t="shared" si="6"/>
        <v>339905</v>
      </c>
      <c r="AG25" s="39">
        <v>419</v>
      </c>
      <c r="AH25" s="39">
        <v>3383</v>
      </c>
      <c r="AI25" s="39">
        <v>-8</v>
      </c>
      <c r="AJ25" s="39"/>
      <c r="AK25" s="39">
        <f t="shared" si="7"/>
        <v>363439</v>
      </c>
      <c r="AL25" s="39">
        <f t="shared" si="8"/>
        <v>336522</v>
      </c>
      <c r="AM25" s="39"/>
      <c r="AN25" s="39"/>
    </row>
    <row r="26" spans="1:40" s="19" customFormat="1" ht="15" customHeight="1">
      <c r="A26" s="25">
        <v>16</v>
      </c>
      <c r="B26" s="26" t="s">
        <v>16</v>
      </c>
      <c r="C26" s="39">
        <v>1919659</v>
      </c>
      <c r="D26" s="39">
        <v>1921159</v>
      </c>
      <c r="E26" s="39">
        <v>2635</v>
      </c>
      <c r="F26" s="39">
        <v>20963</v>
      </c>
      <c r="G26" s="39">
        <f t="shared" si="11"/>
        <v>1917024</v>
      </c>
      <c r="H26" s="39">
        <f t="shared" si="12"/>
        <v>1900196</v>
      </c>
      <c r="I26" s="39">
        <v>1766718</v>
      </c>
      <c r="J26" s="39">
        <v>1745320</v>
      </c>
      <c r="K26" s="39">
        <f t="shared" si="0"/>
        <v>150306</v>
      </c>
      <c r="L26" s="39">
        <f t="shared" si="1"/>
        <v>154876</v>
      </c>
      <c r="M26" s="39">
        <v>58013</v>
      </c>
      <c r="N26" s="39">
        <v>26314</v>
      </c>
      <c r="O26" s="39">
        <v>43385</v>
      </c>
      <c r="P26" s="39">
        <v>38755</v>
      </c>
      <c r="Q26" s="39">
        <v>12656</v>
      </c>
      <c r="R26" s="39">
        <v>23009</v>
      </c>
      <c r="S26" s="39">
        <v>125924</v>
      </c>
      <c r="T26" s="39">
        <v>131786</v>
      </c>
      <c r="U26" s="39">
        <v>33550</v>
      </c>
      <c r="V26" s="39">
        <v>29739</v>
      </c>
      <c r="W26" s="39">
        <f t="shared" si="3"/>
        <v>5460</v>
      </c>
      <c r="X26" s="39">
        <f t="shared" si="4"/>
        <v>-19090</v>
      </c>
      <c r="Y26" s="39">
        <v>8672</v>
      </c>
      <c r="Z26" s="39">
        <v>22063</v>
      </c>
      <c r="AA26" s="39">
        <v>1607</v>
      </c>
      <c r="AB26" s="39">
        <v>5845</v>
      </c>
      <c r="AC26" s="39">
        <f t="shared" si="13"/>
        <v>7065</v>
      </c>
      <c r="AD26" s="39">
        <f t="shared" si="14"/>
        <v>16218</v>
      </c>
      <c r="AE26" s="39">
        <f t="shared" si="5"/>
        <v>12525</v>
      </c>
      <c r="AF26" s="39">
        <f t="shared" si="6"/>
        <v>-2872</v>
      </c>
      <c r="AG26" s="39">
        <v>0</v>
      </c>
      <c r="AH26" s="39">
        <v>0</v>
      </c>
      <c r="AI26" s="39">
        <v>0</v>
      </c>
      <c r="AJ26" s="39">
        <v>0</v>
      </c>
      <c r="AK26" s="39">
        <f t="shared" si="7"/>
        <v>12525</v>
      </c>
      <c r="AL26" s="39">
        <f t="shared" si="8"/>
        <v>-2872</v>
      </c>
      <c r="AM26" s="39"/>
      <c r="AN26" s="39"/>
    </row>
    <row r="27" spans="1:40" s="19" customFormat="1" ht="15" customHeight="1">
      <c r="A27" s="23">
        <v>17</v>
      </c>
      <c r="B27" s="26" t="s">
        <v>17</v>
      </c>
      <c r="C27" s="39"/>
      <c r="D27" s="39"/>
      <c r="E27" s="39"/>
      <c r="F27" s="39"/>
      <c r="G27" s="39">
        <f t="shared" si="11"/>
        <v>0</v>
      </c>
      <c r="H27" s="39">
        <f t="shared" si="12"/>
        <v>0</v>
      </c>
      <c r="I27" s="39"/>
      <c r="J27" s="39"/>
      <c r="K27" s="39">
        <f t="shared" si="0"/>
        <v>0</v>
      </c>
      <c r="L27" s="39">
        <f t="shared" si="1"/>
        <v>0</v>
      </c>
      <c r="M27" s="39">
        <v>685761</v>
      </c>
      <c r="N27" s="39">
        <v>899717</v>
      </c>
      <c r="O27" s="39">
        <v>144514</v>
      </c>
      <c r="P27" s="39">
        <v>198713</v>
      </c>
      <c r="Q27" s="39">
        <v>129995</v>
      </c>
      <c r="R27" s="39">
        <v>121939</v>
      </c>
      <c r="S27" s="39"/>
      <c r="T27" s="39"/>
      <c r="U27" s="39">
        <v>70046</v>
      </c>
      <c r="V27" s="39">
        <v>73480</v>
      </c>
      <c r="W27" s="39">
        <f t="shared" si="3"/>
        <v>471201</v>
      </c>
      <c r="X27" s="39">
        <f t="shared" si="4"/>
        <v>627524</v>
      </c>
      <c r="Y27" s="39">
        <v>1237</v>
      </c>
      <c r="Z27" s="39">
        <v>1169</v>
      </c>
      <c r="AA27" s="39">
        <v>1052</v>
      </c>
      <c r="AB27" s="39">
        <v>1015</v>
      </c>
      <c r="AC27" s="39">
        <f t="shared" si="13"/>
        <v>185</v>
      </c>
      <c r="AD27" s="39">
        <f t="shared" si="14"/>
        <v>154</v>
      </c>
      <c r="AE27" s="39">
        <f t="shared" si="5"/>
        <v>471386</v>
      </c>
      <c r="AF27" s="39">
        <f t="shared" si="6"/>
        <v>627678</v>
      </c>
      <c r="AG27" s="39">
        <v>64854</v>
      </c>
      <c r="AH27" s="39">
        <v>113208</v>
      </c>
      <c r="AI27" s="39"/>
      <c r="AJ27" s="39"/>
      <c r="AK27" s="39">
        <f t="shared" si="7"/>
        <v>406532</v>
      </c>
      <c r="AL27" s="39">
        <f t="shared" si="8"/>
        <v>514470</v>
      </c>
      <c r="AM27" s="39"/>
      <c r="AN27" s="39"/>
    </row>
    <row r="28" spans="1:40" ht="15" customHeight="1">
      <c r="A28" s="1"/>
      <c r="B28" s="38" t="s">
        <v>76</v>
      </c>
      <c r="C28" s="39">
        <f>SUM(C29:C64)</f>
        <v>7893816.784185</v>
      </c>
      <c r="D28" s="39">
        <f>SUM(D29:D64)</f>
        <v>6530387.201214</v>
      </c>
      <c r="E28" s="39">
        <f>SUM(E29:E64)</f>
        <v>64424.007051</v>
      </c>
      <c r="F28" s="39">
        <f>SUM(F29:F64)</f>
        <v>63527.270589</v>
      </c>
      <c r="G28" s="39">
        <f t="shared" si="11"/>
        <v>7829392.777133999</v>
      </c>
      <c r="H28" s="39">
        <f t="shared" si="12"/>
        <v>6466859.930625</v>
      </c>
      <c r="I28" s="39">
        <f>SUM(I29:I64)</f>
        <v>6877426.82636</v>
      </c>
      <c r="J28" s="39">
        <f>SUM(J29:J64)</f>
        <v>5456888.860151</v>
      </c>
      <c r="K28" s="39">
        <f t="shared" si="0"/>
        <v>951965.9507739991</v>
      </c>
      <c r="L28" s="39">
        <f t="shared" si="1"/>
        <v>1009971.0704739997</v>
      </c>
      <c r="M28" s="39">
        <f aca="true" t="shared" si="15" ref="M28:V28">SUM(M29:M64)</f>
        <v>133613.308516</v>
      </c>
      <c r="N28" s="39">
        <f t="shared" si="15"/>
        <v>131219.370891</v>
      </c>
      <c r="O28" s="39">
        <f t="shared" si="15"/>
        <v>27052.643818</v>
      </c>
      <c r="P28" s="39">
        <f t="shared" si="15"/>
        <v>26713.14075</v>
      </c>
      <c r="Q28" s="39">
        <f t="shared" si="15"/>
        <v>20779.575665</v>
      </c>
      <c r="R28" s="39">
        <f t="shared" si="15"/>
        <v>24293.150099</v>
      </c>
      <c r="S28" s="39">
        <f t="shared" si="15"/>
        <v>15023.754109</v>
      </c>
      <c r="T28" s="39">
        <f t="shared" si="15"/>
        <v>17305.607645</v>
      </c>
      <c r="U28" s="39">
        <f t="shared" si="15"/>
        <v>609186.4745690001</v>
      </c>
      <c r="V28" s="39">
        <f t="shared" si="15"/>
        <v>563309.83273</v>
      </c>
      <c r="W28" s="39">
        <f t="shared" si="3"/>
        <v>434316.3867939991</v>
      </c>
      <c r="X28" s="39">
        <f t="shared" si="4"/>
        <v>533861.8602399996</v>
      </c>
      <c r="Y28" s="39">
        <f>SUM(Y29:Y64)</f>
        <v>69144.020815</v>
      </c>
      <c r="Z28" s="39">
        <f>SUM(Z29:Z64)</f>
        <v>66063.65374</v>
      </c>
      <c r="AA28" s="39">
        <f>SUM(AA29:AA64)</f>
        <v>70389.755935</v>
      </c>
      <c r="AB28" s="39">
        <f>SUM(AB29:AB64)</f>
        <v>85602.39504399999</v>
      </c>
      <c r="AC28" s="39">
        <f t="shared" si="13"/>
        <v>-1245.7351199999976</v>
      </c>
      <c r="AD28" s="39">
        <f t="shared" si="14"/>
        <v>-19538.741303999996</v>
      </c>
      <c r="AE28" s="39">
        <f t="shared" si="5"/>
        <v>433070.65167399915</v>
      </c>
      <c r="AF28" s="39">
        <f t="shared" si="6"/>
        <v>514323.1189359996</v>
      </c>
      <c r="AG28" s="39">
        <f>SUM(AG29:AG64)</f>
        <v>111556.43754500001</v>
      </c>
      <c r="AH28" s="39">
        <f>SUM(AH29:AH64)</f>
        <v>128024.483543</v>
      </c>
      <c r="AI28" s="39">
        <f>SUM(AI29:AI64)</f>
        <v>-791</v>
      </c>
      <c r="AJ28" s="39">
        <f>SUM(AJ29:AJ64)</f>
        <v>-85</v>
      </c>
      <c r="AK28" s="39">
        <f t="shared" si="7"/>
        <v>322305.21412899916</v>
      </c>
      <c r="AL28" s="39">
        <f t="shared" si="8"/>
        <v>386383.63539299957</v>
      </c>
      <c r="AM28" s="39">
        <f>SUM(AM29:AM64)</f>
        <v>0</v>
      </c>
      <c r="AN28" s="39">
        <f>SUM(AN29:AN64)</f>
        <v>0</v>
      </c>
    </row>
    <row r="29" spans="1:40" s="20" customFormat="1" ht="15" customHeight="1">
      <c r="A29" s="30">
        <v>18</v>
      </c>
      <c r="B29" s="31" t="s">
        <v>19</v>
      </c>
      <c r="C29" s="39">
        <v>30731</v>
      </c>
      <c r="D29" s="39">
        <v>62724</v>
      </c>
      <c r="E29" s="39"/>
      <c r="F29" s="39"/>
      <c r="G29" s="39">
        <f t="shared" si="11"/>
        <v>30731</v>
      </c>
      <c r="H29" s="39">
        <f t="shared" si="12"/>
        <v>62724</v>
      </c>
      <c r="I29" s="39">
        <v>1221</v>
      </c>
      <c r="J29" s="39">
        <v>1845</v>
      </c>
      <c r="K29" s="39">
        <f t="shared" si="0"/>
        <v>29510</v>
      </c>
      <c r="L29" s="39">
        <f t="shared" si="1"/>
        <v>60879</v>
      </c>
      <c r="M29" s="39"/>
      <c r="N29" s="39"/>
      <c r="O29" s="39"/>
      <c r="P29" s="39"/>
      <c r="Q29" s="39"/>
      <c r="R29" s="39"/>
      <c r="S29" s="39"/>
      <c r="T29" s="39"/>
      <c r="U29" s="39">
        <v>13778</v>
      </c>
      <c r="V29" s="39">
        <v>12607</v>
      </c>
      <c r="W29" s="39">
        <f t="shared" si="3"/>
        <v>15732</v>
      </c>
      <c r="X29" s="39">
        <f t="shared" si="4"/>
        <v>48272</v>
      </c>
      <c r="Y29" s="39"/>
      <c r="Z29" s="39">
        <v>1226</v>
      </c>
      <c r="AA29" s="39">
        <v>4608</v>
      </c>
      <c r="AB29" s="39"/>
      <c r="AC29" s="39">
        <f t="shared" si="13"/>
        <v>-4608</v>
      </c>
      <c r="AD29" s="39">
        <f t="shared" si="14"/>
        <v>1226</v>
      </c>
      <c r="AE29" s="39">
        <f t="shared" si="5"/>
        <v>11124</v>
      </c>
      <c r="AF29" s="39">
        <f t="shared" si="6"/>
        <v>49498</v>
      </c>
      <c r="AG29" s="39">
        <v>2824</v>
      </c>
      <c r="AH29" s="39">
        <v>12375</v>
      </c>
      <c r="AI29" s="39"/>
      <c r="AJ29" s="39"/>
      <c r="AK29" s="39">
        <f t="shared" si="7"/>
        <v>8300</v>
      </c>
      <c r="AL29" s="39">
        <f t="shared" si="8"/>
        <v>37123</v>
      </c>
      <c r="AM29" s="39"/>
      <c r="AN29" s="39"/>
    </row>
    <row r="30" spans="1:40" s="20" customFormat="1" ht="15" customHeight="1">
      <c r="A30" s="30">
        <v>19</v>
      </c>
      <c r="B30" s="32" t="s">
        <v>20</v>
      </c>
      <c r="C30" s="39">
        <v>20994</v>
      </c>
      <c r="D30" s="39">
        <v>33951</v>
      </c>
      <c r="E30" s="39"/>
      <c r="F30" s="39"/>
      <c r="G30" s="39">
        <f t="shared" si="11"/>
        <v>20994</v>
      </c>
      <c r="H30" s="39">
        <f t="shared" si="12"/>
        <v>33951</v>
      </c>
      <c r="I30" s="39"/>
      <c r="J30" s="39"/>
      <c r="K30" s="39">
        <f t="shared" si="0"/>
        <v>20994</v>
      </c>
      <c r="L30" s="39">
        <f t="shared" si="1"/>
        <v>33951</v>
      </c>
      <c r="M30" s="39"/>
      <c r="N30" s="39"/>
      <c r="O30" s="39"/>
      <c r="P30" s="39"/>
      <c r="Q30" s="39"/>
      <c r="R30" s="39"/>
      <c r="S30" s="39"/>
      <c r="T30" s="39"/>
      <c r="U30" s="39">
        <v>8353</v>
      </c>
      <c r="V30" s="39">
        <v>8537</v>
      </c>
      <c r="W30" s="39">
        <f t="shared" si="3"/>
        <v>12641</v>
      </c>
      <c r="X30" s="39">
        <f t="shared" si="4"/>
        <v>25414</v>
      </c>
      <c r="Y30" s="39"/>
      <c r="Z30" s="39"/>
      <c r="AA30" s="39"/>
      <c r="AB30" s="39"/>
      <c r="AC30" s="39">
        <f t="shared" si="13"/>
        <v>0</v>
      </c>
      <c r="AD30" s="39">
        <f t="shared" si="14"/>
        <v>0</v>
      </c>
      <c r="AE30" s="39">
        <f t="shared" si="5"/>
        <v>12641</v>
      </c>
      <c r="AF30" s="39">
        <f t="shared" si="6"/>
        <v>25414</v>
      </c>
      <c r="AG30" s="39">
        <v>3160</v>
      </c>
      <c r="AH30" s="39">
        <v>6169</v>
      </c>
      <c r="AI30" s="39"/>
      <c r="AJ30" s="39"/>
      <c r="AK30" s="39">
        <f t="shared" si="7"/>
        <v>9481</v>
      </c>
      <c r="AL30" s="39">
        <f t="shared" si="8"/>
        <v>19245</v>
      </c>
      <c r="AM30" s="39"/>
      <c r="AN30" s="39"/>
    </row>
    <row r="31" spans="1:40" s="20" customFormat="1" ht="15" customHeight="1">
      <c r="A31" s="30">
        <v>20</v>
      </c>
      <c r="B31" s="32" t="s">
        <v>21</v>
      </c>
      <c r="C31" s="39">
        <v>713444</v>
      </c>
      <c r="D31" s="39">
        <v>588271</v>
      </c>
      <c r="E31" s="39">
        <v>2144</v>
      </c>
      <c r="F31" s="39">
        <v>399</v>
      </c>
      <c r="G31" s="39">
        <f t="shared" si="11"/>
        <v>711300</v>
      </c>
      <c r="H31" s="39">
        <f t="shared" si="12"/>
        <v>587872</v>
      </c>
      <c r="I31" s="39">
        <v>679137</v>
      </c>
      <c r="J31" s="39">
        <v>561592</v>
      </c>
      <c r="K31" s="39">
        <f t="shared" si="0"/>
        <v>32163</v>
      </c>
      <c r="L31" s="39">
        <f t="shared" si="1"/>
        <v>26280</v>
      </c>
      <c r="M31" s="39">
        <v>29835</v>
      </c>
      <c r="N31" s="39">
        <v>31636</v>
      </c>
      <c r="O31" s="39">
        <v>996</v>
      </c>
      <c r="P31" s="39">
        <v>8</v>
      </c>
      <c r="Q31" s="39">
        <v>0</v>
      </c>
      <c r="R31" s="39">
        <v>0</v>
      </c>
      <c r="S31" s="39">
        <v>48</v>
      </c>
      <c r="T31" s="39">
        <v>1376</v>
      </c>
      <c r="U31" s="39">
        <v>36253</v>
      </c>
      <c r="V31" s="39">
        <v>37675</v>
      </c>
      <c r="W31" s="39">
        <f t="shared" si="3"/>
        <v>24701</v>
      </c>
      <c r="X31" s="39">
        <f t="shared" si="4"/>
        <v>18857</v>
      </c>
      <c r="Y31" s="39">
        <v>2707</v>
      </c>
      <c r="Z31" s="39">
        <v>17315</v>
      </c>
      <c r="AA31" s="39">
        <v>1544</v>
      </c>
      <c r="AB31" s="39">
        <v>2305</v>
      </c>
      <c r="AC31" s="39">
        <f t="shared" si="13"/>
        <v>1163</v>
      </c>
      <c r="AD31" s="39">
        <f t="shared" si="14"/>
        <v>15010</v>
      </c>
      <c r="AE31" s="39">
        <f t="shared" si="5"/>
        <v>25864</v>
      </c>
      <c r="AF31" s="39">
        <f t="shared" si="6"/>
        <v>33867</v>
      </c>
      <c r="AG31" s="39">
        <v>2326</v>
      </c>
      <c r="AH31" s="39">
        <v>3496</v>
      </c>
      <c r="AI31" s="39">
        <v>0</v>
      </c>
      <c r="AJ31" s="39">
        <v>0</v>
      </c>
      <c r="AK31" s="39">
        <f t="shared" si="7"/>
        <v>23538</v>
      </c>
      <c r="AL31" s="39">
        <f t="shared" si="8"/>
        <v>30371</v>
      </c>
      <c r="AM31" s="39"/>
      <c r="AN31" s="39"/>
    </row>
    <row r="32" spans="1:40" s="45" customFormat="1" ht="15" customHeight="1">
      <c r="A32" s="42">
        <v>21</v>
      </c>
      <c r="B32" s="43" t="s">
        <v>22</v>
      </c>
      <c r="C32" s="44">
        <f>161809229053/1000000</f>
        <v>161809.229053</v>
      </c>
      <c r="D32" s="44">
        <f>230963489508/1000000</f>
        <v>230963.489508</v>
      </c>
      <c r="E32" s="44">
        <f>31483380051/1000000</f>
        <v>31483.380051</v>
      </c>
      <c r="F32" s="44">
        <f>40721757589/1000000</f>
        <v>40721.757589</v>
      </c>
      <c r="G32" s="44">
        <f t="shared" si="11"/>
        <v>130325.84900199999</v>
      </c>
      <c r="H32" s="44">
        <f t="shared" si="12"/>
        <v>190241.73191899998</v>
      </c>
      <c r="I32" s="44">
        <f>116273840076/1000000</f>
        <v>116273.840076</v>
      </c>
      <c r="J32" s="44">
        <f>126452639117/1000000</f>
        <v>126452.639117</v>
      </c>
      <c r="K32" s="44">
        <f t="shared" si="0"/>
        <v>14052.008925999995</v>
      </c>
      <c r="L32" s="44">
        <f t="shared" si="1"/>
        <v>63789.092801999985</v>
      </c>
      <c r="M32" s="44">
        <f>12810440/1000000</f>
        <v>12.81044</v>
      </c>
      <c r="N32" s="44">
        <f>22777284/1000000</f>
        <v>22.777284</v>
      </c>
      <c r="O32" s="44">
        <f>2904533475/1000000</f>
        <v>2904.533475</v>
      </c>
      <c r="P32" s="44">
        <f>1539432779/1000000</f>
        <v>1539.432779</v>
      </c>
      <c r="Q32" s="44">
        <f>2904533475/1000000</f>
        <v>2904.533475</v>
      </c>
      <c r="R32" s="44">
        <f>1407701947/1000000</f>
        <v>1407.701947</v>
      </c>
      <c r="S32" s="44">
        <f>2720754109/1000000</f>
        <v>2720.754109</v>
      </c>
      <c r="T32" s="44">
        <f>643607645/1000000</f>
        <v>643.607645</v>
      </c>
      <c r="U32" s="44">
        <f>3937104999/1000000</f>
        <v>3937.104999</v>
      </c>
      <c r="V32" s="44">
        <f>4426428904/1000000</f>
        <v>4426.428904</v>
      </c>
      <c r="W32" s="44">
        <f t="shared" si="3"/>
        <v>4502.426782999995</v>
      </c>
      <c r="X32" s="44">
        <f t="shared" si="4"/>
        <v>57202.40075799999</v>
      </c>
      <c r="Y32" s="44">
        <f>2310338820/1000000</f>
        <v>2310.33882</v>
      </c>
      <c r="Z32" s="44">
        <f>1343336205/1000000</f>
        <v>1343.336205</v>
      </c>
      <c r="AA32" s="44">
        <f>2151338820/1000000</f>
        <v>2151.33882</v>
      </c>
      <c r="AB32" s="44">
        <f>53647207423/1000000</f>
        <v>53647.207423</v>
      </c>
      <c r="AC32" s="44">
        <f t="shared" si="13"/>
        <v>159</v>
      </c>
      <c r="AD32" s="44">
        <f t="shared" si="14"/>
        <v>-52303.871218</v>
      </c>
      <c r="AE32" s="44">
        <f t="shared" si="5"/>
        <v>4661.426782999995</v>
      </c>
      <c r="AF32" s="44">
        <f t="shared" si="6"/>
        <v>4898.529539999989</v>
      </c>
      <c r="AG32" s="44">
        <f>352212351/1000000</f>
        <v>352.212351</v>
      </c>
      <c r="AH32" s="44">
        <f>1509691061/1000000</f>
        <v>1509.691061</v>
      </c>
      <c r="AI32" s="44"/>
      <c r="AJ32" s="44"/>
      <c r="AK32" s="44">
        <f t="shared" si="7"/>
        <v>4309.214431999995</v>
      </c>
      <c r="AL32" s="44">
        <f t="shared" si="8"/>
        <v>3388.8384789999886</v>
      </c>
      <c r="AM32" s="44"/>
      <c r="AN32" s="44"/>
    </row>
    <row r="33" spans="1:40" s="20" customFormat="1" ht="15" customHeight="1">
      <c r="A33" s="30">
        <v>22</v>
      </c>
      <c r="B33" s="32" t="s">
        <v>23</v>
      </c>
      <c r="C33" s="39">
        <f>69731173927/1000000</f>
        <v>69731.173927</v>
      </c>
      <c r="D33" s="39">
        <f>68621218241/1000000</f>
        <v>68621.218241</v>
      </c>
      <c r="E33" s="39">
        <f>597627000/1000000</f>
        <v>597.627</v>
      </c>
      <c r="F33" s="39">
        <f>495850000/1000000</f>
        <v>495.85</v>
      </c>
      <c r="G33" s="39">
        <f t="shared" si="11"/>
        <v>69133.546927</v>
      </c>
      <c r="H33" s="39">
        <f t="shared" si="12"/>
        <v>68125.36824099999</v>
      </c>
      <c r="I33" s="39">
        <f>55542192733/1000000</f>
        <v>55542.192733</v>
      </c>
      <c r="J33" s="39">
        <f>55847687633/1000000</f>
        <v>55847.687633</v>
      </c>
      <c r="K33" s="39">
        <f t="shared" si="0"/>
        <v>13591.354194</v>
      </c>
      <c r="L33" s="39">
        <f t="shared" si="1"/>
        <v>12277.680607999988</v>
      </c>
      <c r="M33" s="39">
        <f>8027634593/1000000</f>
        <v>8027.634593</v>
      </c>
      <c r="N33" s="39">
        <f>1019976023/1000000</f>
        <v>1019.976023</v>
      </c>
      <c r="O33" s="39">
        <f>3570178338/1000000</f>
        <v>3570.178338</v>
      </c>
      <c r="P33" s="39">
        <f>657259819/1000000</f>
        <v>657.259819</v>
      </c>
      <c r="Q33" s="39">
        <v>0</v>
      </c>
      <c r="R33" s="39">
        <v>0</v>
      </c>
      <c r="S33" s="39">
        <v>0</v>
      </c>
      <c r="T33" s="39">
        <v>0</v>
      </c>
      <c r="U33" s="39">
        <f>7143592045/1000000</f>
        <v>7143.592045</v>
      </c>
      <c r="V33" s="39">
        <f>6509086045/1000000</f>
        <v>6509.086045</v>
      </c>
      <c r="W33" s="39">
        <f t="shared" si="3"/>
        <v>10905.218403999996</v>
      </c>
      <c r="X33" s="39">
        <f t="shared" si="4"/>
        <v>6131.310766999988</v>
      </c>
      <c r="Y33" s="39">
        <f>2847943232/1000000</f>
        <v>2847.943232</v>
      </c>
      <c r="Z33" s="39">
        <f>1775571223/1000000</f>
        <v>1775.571223</v>
      </c>
      <c r="AA33" s="39">
        <f>672915499/1000000</f>
        <v>672.915499</v>
      </c>
      <c r="AB33" s="39">
        <f>3978475/1000000</f>
        <v>3.978475</v>
      </c>
      <c r="AC33" s="39">
        <f t="shared" si="13"/>
        <v>2175.027733</v>
      </c>
      <c r="AD33" s="39">
        <f t="shared" si="14"/>
        <v>1771.592748</v>
      </c>
      <c r="AE33" s="39">
        <f t="shared" si="5"/>
        <v>13080.246136999995</v>
      </c>
      <c r="AF33" s="39">
        <f t="shared" si="6"/>
        <v>7902.903514999988</v>
      </c>
      <c r="AG33" s="39">
        <f>4378162065/1000000</f>
        <v>4378.162065</v>
      </c>
      <c r="AH33" s="39">
        <f>2506955261/1000000</f>
        <v>2506.955261</v>
      </c>
      <c r="AI33" s="39">
        <v>0</v>
      </c>
      <c r="AJ33" s="39">
        <v>0</v>
      </c>
      <c r="AK33" s="39">
        <f t="shared" si="7"/>
        <v>8702.084071999994</v>
      </c>
      <c r="AL33" s="39">
        <f t="shared" si="8"/>
        <v>5395.948253999988</v>
      </c>
      <c r="AM33" s="39"/>
      <c r="AN33" s="39"/>
    </row>
    <row r="34" spans="1:40" s="20" customFormat="1" ht="15" customHeight="1">
      <c r="A34" s="30">
        <v>23</v>
      </c>
      <c r="B34" s="32" t="s">
        <v>24</v>
      </c>
      <c r="C34" s="39">
        <v>84366</v>
      </c>
      <c r="D34" s="39">
        <v>76219</v>
      </c>
      <c r="E34" s="39"/>
      <c r="F34" s="39"/>
      <c r="G34" s="39">
        <f t="shared" si="11"/>
        <v>84366</v>
      </c>
      <c r="H34" s="39">
        <f t="shared" si="12"/>
        <v>76219</v>
      </c>
      <c r="I34" s="39">
        <v>82664</v>
      </c>
      <c r="J34" s="39">
        <v>80401</v>
      </c>
      <c r="K34" s="39">
        <f t="shared" si="0"/>
        <v>1702</v>
      </c>
      <c r="L34" s="39">
        <f t="shared" si="1"/>
        <v>-4182</v>
      </c>
      <c r="M34" s="39">
        <v>261</v>
      </c>
      <c r="N34" s="39">
        <v>210</v>
      </c>
      <c r="O34" s="39">
        <v>1042</v>
      </c>
      <c r="P34" s="39">
        <v>1748</v>
      </c>
      <c r="Q34" s="39">
        <v>1012</v>
      </c>
      <c r="R34" s="39">
        <v>1731</v>
      </c>
      <c r="S34" s="39"/>
      <c r="T34" s="39"/>
      <c r="U34" s="39">
        <v>17785</v>
      </c>
      <c r="V34" s="39">
        <v>10748</v>
      </c>
      <c r="W34" s="39">
        <f t="shared" si="3"/>
        <v>-16864</v>
      </c>
      <c r="X34" s="39">
        <f t="shared" si="4"/>
        <v>-16468</v>
      </c>
      <c r="Y34" s="39">
        <v>923</v>
      </c>
      <c r="Z34" s="39">
        <v>2248</v>
      </c>
      <c r="AA34" s="39">
        <v>408</v>
      </c>
      <c r="AB34" s="39">
        <v>170</v>
      </c>
      <c r="AC34" s="39">
        <f t="shared" si="13"/>
        <v>515</v>
      </c>
      <c r="AD34" s="39">
        <f t="shared" si="14"/>
        <v>2078</v>
      </c>
      <c r="AE34" s="39">
        <f t="shared" si="5"/>
        <v>-16349</v>
      </c>
      <c r="AF34" s="39">
        <f t="shared" si="6"/>
        <v>-14390</v>
      </c>
      <c r="AG34" s="39">
        <v>638</v>
      </c>
      <c r="AH34" s="39">
        <v>650</v>
      </c>
      <c r="AI34" s="39"/>
      <c r="AJ34" s="39">
        <v>-58</v>
      </c>
      <c r="AK34" s="39">
        <f t="shared" si="7"/>
        <v>-16987</v>
      </c>
      <c r="AL34" s="39">
        <f t="shared" si="8"/>
        <v>-14982</v>
      </c>
      <c r="AM34" s="39"/>
      <c r="AN34" s="39"/>
    </row>
    <row r="35" spans="1:40" s="20" customFormat="1" ht="15" customHeight="1">
      <c r="A35" s="30">
        <v>24</v>
      </c>
      <c r="B35" s="32" t="s">
        <v>25</v>
      </c>
      <c r="C35" s="39">
        <v>29418</v>
      </c>
      <c r="D35" s="39">
        <v>5410</v>
      </c>
      <c r="E35" s="39"/>
      <c r="F35" s="39"/>
      <c r="G35" s="39">
        <f t="shared" si="11"/>
        <v>29418</v>
      </c>
      <c r="H35" s="39">
        <f t="shared" si="12"/>
        <v>5410</v>
      </c>
      <c r="I35" s="39">
        <v>25984</v>
      </c>
      <c r="J35" s="39">
        <v>4522</v>
      </c>
      <c r="K35" s="39">
        <f t="shared" si="0"/>
        <v>3434</v>
      </c>
      <c r="L35" s="39">
        <f t="shared" si="1"/>
        <v>888</v>
      </c>
      <c r="M35" s="39">
        <v>28</v>
      </c>
      <c r="N35" s="39">
        <v>28</v>
      </c>
      <c r="O35" s="39">
        <v>1830</v>
      </c>
      <c r="P35" s="39">
        <v>416</v>
      </c>
      <c r="Q35" s="39">
        <v>1203</v>
      </c>
      <c r="R35" s="39">
        <v>386</v>
      </c>
      <c r="S35" s="39">
        <v>874</v>
      </c>
      <c r="T35" s="39">
        <v>1098</v>
      </c>
      <c r="U35" s="39">
        <v>3187</v>
      </c>
      <c r="V35" s="39">
        <v>2234</v>
      </c>
      <c r="W35" s="39">
        <f t="shared" si="3"/>
        <v>-2429</v>
      </c>
      <c r="X35" s="39">
        <f t="shared" si="4"/>
        <v>-2832</v>
      </c>
      <c r="Y35" s="39">
        <v>241</v>
      </c>
      <c r="Z35" s="39">
        <v>20</v>
      </c>
      <c r="AA35" s="39">
        <v>190</v>
      </c>
      <c r="AB35" s="39">
        <v>110</v>
      </c>
      <c r="AC35" s="39">
        <f t="shared" si="13"/>
        <v>51</v>
      </c>
      <c r="AD35" s="39">
        <f t="shared" si="14"/>
        <v>-90</v>
      </c>
      <c r="AE35" s="39">
        <f t="shared" si="5"/>
        <v>-2378</v>
      </c>
      <c r="AF35" s="39">
        <f t="shared" si="6"/>
        <v>-2922</v>
      </c>
      <c r="AG35" s="39"/>
      <c r="AH35" s="39"/>
      <c r="AI35" s="39"/>
      <c r="AJ35" s="39"/>
      <c r="AK35" s="39">
        <f t="shared" si="7"/>
        <v>-2378</v>
      </c>
      <c r="AL35" s="39">
        <f t="shared" si="8"/>
        <v>-2922</v>
      </c>
      <c r="AM35" s="39"/>
      <c r="AN35" s="39"/>
    </row>
    <row r="36" spans="1:40" s="20" customFormat="1" ht="15" customHeight="1">
      <c r="A36" s="30">
        <v>25</v>
      </c>
      <c r="B36" s="32" t="s">
        <v>26</v>
      </c>
      <c r="C36" s="39">
        <v>168115</v>
      </c>
      <c r="D36" s="39">
        <v>127719</v>
      </c>
      <c r="E36" s="39"/>
      <c r="F36" s="39"/>
      <c r="G36" s="39">
        <f t="shared" si="11"/>
        <v>168115</v>
      </c>
      <c r="H36" s="39">
        <f t="shared" si="12"/>
        <v>127719</v>
      </c>
      <c r="I36" s="39">
        <v>146772</v>
      </c>
      <c r="J36" s="39">
        <v>100140</v>
      </c>
      <c r="K36" s="39">
        <f t="shared" si="0"/>
        <v>21343</v>
      </c>
      <c r="L36" s="39">
        <f t="shared" si="1"/>
        <v>27579</v>
      </c>
      <c r="M36" s="39">
        <v>2164</v>
      </c>
      <c r="N36" s="39">
        <v>975</v>
      </c>
      <c r="O36" s="39">
        <v>1115</v>
      </c>
      <c r="P36" s="39">
        <v>1832</v>
      </c>
      <c r="Q36" s="39">
        <v>1115</v>
      </c>
      <c r="R36" s="39">
        <v>1832</v>
      </c>
      <c r="S36" s="39">
        <v>2240</v>
      </c>
      <c r="T36" s="39">
        <v>1812</v>
      </c>
      <c r="U36" s="39">
        <v>5165</v>
      </c>
      <c r="V36" s="39">
        <v>12273</v>
      </c>
      <c r="W36" s="39">
        <f t="shared" si="3"/>
        <v>14987</v>
      </c>
      <c r="X36" s="39">
        <f t="shared" si="4"/>
        <v>12637</v>
      </c>
      <c r="Y36" s="39">
        <v>1744</v>
      </c>
      <c r="Z36" s="39">
        <v>163</v>
      </c>
      <c r="AA36" s="39">
        <v>44</v>
      </c>
      <c r="AB36" s="39">
        <v>1439</v>
      </c>
      <c r="AC36" s="39">
        <f t="shared" si="13"/>
        <v>1700</v>
      </c>
      <c r="AD36" s="39">
        <f t="shared" si="14"/>
        <v>-1276</v>
      </c>
      <c r="AE36" s="39">
        <f t="shared" si="5"/>
        <v>16687</v>
      </c>
      <c r="AF36" s="39">
        <f t="shared" si="6"/>
        <v>11361</v>
      </c>
      <c r="AG36" s="39">
        <v>4652</v>
      </c>
      <c r="AH36" s="39">
        <v>3208</v>
      </c>
      <c r="AI36" s="39"/>
      <c r="AJ36" s="39"/>
      <c r="AK36" s="39">
        <f t="shared" si="7"/>
        <v>12035</v>
      </c>
      <c r="AL36" s="39">
        <f t="shared" si="8"/>
        <v>8153</v>
      </c>
      <c r="AM36" s="39"/>
      <c r="AN36" s="39"/>
    </row>
    <row r="37" spans="1:40" s="20" customFormat="1" ht="15" customHeight="1">
      <c r="A37" s="30">
        <v>26</v>
      </c>
      <c r="B37" s="33" t="s">
        <v>27</v>
      </c>
      <c r="C37" s="39">
        <v>163949</v>
      </c>
      <c r="D37" s="39">
        <v>147371</v>
      </c>
      <c r="E37" s="39"/>
      <c r="F37" s="39"/>
      <c r="G37" s="39">
        <f t="shared" si="11"/>
        <v>163949</v>
      </c>
      <c r="H37" s="39">
        <f t="shared" si="12"/>
        <v>147371</v>
      </c>
      <c r="I37" s="39">
        <v>146300</v>
      </c>
      <c r="J37" s="39">
        <v>129786</v>
      </c>
      <c r="K37" s="39">
        <f t="shared" si="0"/>
        <v>17649</v>
      </c>
      <c r="L37" s="39">
        <f t="shared" si="1"/>
        <v>17585</v>
      </c>
      <c r="M37" s="39">
        <v>246</v>
      </c>
      <c r="N37" s="39">
        <v>611</v>
      </c>
      <c r="O37" s="39"/>
      <c r="P37" s="39"/>
      <c r="Q37" s="39"/>
      <c r="R37" s="39"/>
      <c r="S37" s="39"/>
      <c r="T37" s="39"/>
      <c r="U37" s="39">
        <v>7614</v>
      </c>
      <c r="V37" s="39">
        <v>9057</v>
      </c>
      <c r="W37" s="39">
        <f t="shared" si="3"/>
        <v>10281</v>
      </c>
      <c r="X37" s="39">
        <f t="shared" si="4"/>
        <v>9139</v>
      </c>
      <c r="Y37" s="39">
        <v>13104</v>
      </c>
      <c r="Z37" s="39">
        <v>11692</v>
      </c>
      <c r="AA37" s="39">
        <v>13013</v>
      </c>
      <c r="AB37" s="39">
        <v>11555</v>
      </c>
      <c r="AC37" s="39">
        <f t="shared" si="13"/>
        <v>91</v>
      </c>
      <c r="AD37" s="39">
        <f t="shared" si="14"/>
        <v>137</v>
      </c>
      <c r="AE37" s="39">
        <f t="shared" si="5"/>
        <v>10372</v>
      </c>
      <c r="AF37" s="39">
        <f t="shared" si="6"/>
        <v>9276</v>
      </c>
      <c r="AG37" s="39">
        <v>2593</v>
      </c>
      <c r="AH37" s="39">
        <v>2319</v>
      </c>
      <c r="AI37" s="39"/>
      <c r="AJ37" s="39"/>
      <c r="AK37" s="39">
        <f t="shared" si="7"/>
        <v>7779</v>
      </c>
      <c r="AL37" s="39">
        <f t="shared" si="8"/>
        <v>6957</v>
      </c>
      <c r="AM37" s="39"/>
      <c r="AN37" s="39"/>
    </row>
    <row r="38" spans="1:40" s="16" customFormat="1" ht="15" customHeight="1">
      <c r="A38" s="30">
        <v>27</v>
      </c>
      <c r="B38" s="34" t="s">
        <v>28</v>
      </c>
      <c r="C38" s="39">
        <v>122232</v>
      </c>
      <c r="D38" s="39">
        <v>115736</v>
      </c>
      <c r="E38" s="39">
        <v>173</v>
      </c>
      <c r="F38" s="39">
        <v>132</v>
      </c>
      <c r="G38" s="39">
        <f t="shared" si="11"/>
        <v>122059</v>
      </c>
      <c r="H38" s="39">
        <f t="shared" si="12"/>
        <v>115604</v>
      </c>
      <c r="I38" s="39">
        <v>11396</v>
      </c>
      <c r="J38" s="39">
        <v>5239</v>
      </c>
      <c r="K38" s="39">
        <f t="shared" si="0"/>
        <v>110663</v>
      </c>
      <c r="L38" s="39">
        <f t="shared" si="1"/>
        <v>110365</v>
      </c>
      <c r="M38" s="39">
        <v>24195</v>
      </c>
      <c r="N38" s="39">
        <v>22857</v>
      </c>
      <c r="O38" s="39"/>
      <c r="P38" s="39">
        <v>209</v>
      </c>
      <c r="Q38" s="39"/>
      <c r="R38" s="39"/>
      <c r="S38" s="39"/>
      <c r="T38" s="39"/>
      <c r="U38" s="39">
        <v>92715</v>
      </c>
      <c r="V38" s="39">
        <v>80607</v>
      </c>
      <c r="W38" s="39">
        <f t="shared" si="3"/>
        <v>42143</v>
      </c>
      <c r="X38" s="39">
        <f t="shared" si="4"/>
        <v>52406</v>
      </c>
      <c r="Y38" s="39">
        <v>22906</v>
      </c>
      <c r="Z38" s="39">
        <v>6677</v>
      </c>
      <c r="AA38" s="39">
        <v>2855</v>
      </c>
      <c r="AB38" s="39">
        <v>2340</v>
      </c>
      <c r="AC38" s="39">
        <f t="shared" si="13"/>
        <v>20051</v>
      </c>
      <c r="AD38" s="39">
        <f t="shared" si="14"/>
        <v>4337</v>
      </c>
      <c r="AE38" s="39">
        <f t="shared" si="5"/>
        <v>62194</v>
      </c>
      <c r="AF38" s="39">
        <f t="shared" si="6"/>
        <v>56743</v>
      </c>
      <c r="AG38" s="39">
        <v>17934</v>
      </c>
      <c r="AH38" s="39">
        <v>14283</v>
      </c>
      <c r="AI38" s="39"/>
      <c r="AJ38" s="39"/>
      <c r="AK38" s="39">
        <f t="shared" si="7"/>
        <v>44260</v>
      </c>
      <c r="AL38" s="39">
        <f t="shared" si="8"/>
        <v>42460</v>
      </c>
      <c r="AM38" s="39"/>
      <c r="AN38" s="39"/>
    </row>
    <row r="39" spans="1:40" s="12" customFormat="1" ht="15" customHeight="1">
      <c r="A39" s="30">
        <v>28</v>
      </c>
      <c r="B39" s="35" t="s">
        <v>29</v>
      </c>
      <c r="C39" s="39">
        <v>377964</v>
      </c>
      <c r="D39" s="39">
        <v>361815</v>
      </c>
      <c r="E39" s="39">
        <v>0</v>
      </c>
      <c r="F39" s="39">
        <v>0</v>
      </c>
      <c r="G39" s="39">
        <f t="shared" si="11"/>
        <v>377964</v>
      </c>
      <c r="H39" s="39">
        <f t="shared" si="12"/>
        <v>361815</v>
      </c>
      <c r="I39" s="39">
        <v>333407</v>
      </c>
      <c r="J39" s="39">
        <v>315758</v>
      </c>
      <c r="K39" s="39">
        <f t="shared" si="0"/>
        <v>44557</v>
      </c>
      <c r="L39" s="39">
        <f t="shared" si="1"/>
        <v>46057</v>
      </c>
      <c r="M39" s="39">
        <v>11309</v>
      </c>
      <c r="N39" s="39">
        <v>3446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19280</v>
      </c>
      <c r="V39" s="39">
        <v>14411</v>
      </c>
      <c r="W39" s="39">
        <f t="shared" si="3"/>
        <v>36586</v>
      </c>
      <c r="X39" s="39">
        <f t="shared" si="4"/>
        <v>35092</v>
      </c>
      <c r="Y39" s="39">
        <v>2459</v>
      </c>
      <c r="Z39" s="39">
        <v>2672</v>
      </c>
      <c r="AA39" s="39">
        <v>450</v>
      </c>
      <c r="AB39" s="39">
        <v>2184</v>
      </c>
      <c r="AC39" s="39">
        <f t="shared" si="13"/>
        <v>2009</v>
      </c>
      <c r="AD39" s="39">
        <f t="shared" si="14"/>
        <v>488</v>
      </c>
      <c r="AE39" s="39">
        <f t="shared" si="5"/>
        <v>38595</v>
      </c>
      <c r="AF39" s="39">
        <f t="shared" si="6"/>
        <v>35580</v>
      </c>
      <c r="AG39" s="39">
        <v>9649</v>
      </c>
      <c r="AH39" s="39">
        <v>8895</v>
      </c>
      <c r="AI39" s="39">
        <v>0</v>
      </c>
      <c r="AJ39" s="39">
        <v>0</v>
      </c>
      <c r="AK39" s="39">
        <f t="shared" si="7"/>
        <v>28946</v>
      </c>
      <c r="AL39" s="39">
        <f t="shared" si="8"/>
        <v>26685</v>
      </c>
      <c r="AM39" s="39"/>
      <c r="AN39" s="39"/>
    </row>
    <row r="40" spans="1:40" s="12" customFormat="1" ht="15" customHeight="1">
      <c r="A40" s="30">
        <v>29</v>
      </c>
      <c r="B40" s="35" t="s">
        <v>30</v>
      </c>
      <c r="C40" s="39">
        <v>1468876</v>
      </c>
      <c r="D40" s="39">
        <v>150223</v>
      </c>
      <c r="E40" s="39"/>
      <c r="F40" s="39"/>
      <c r="G40" s="39">
        <f t="shared" si="11"/>
        <v>1468876</v>
      </c>
      <c r="H40" s="39">
        <f t="shared" si="12"/>
        <v>150223</v>
      </c>
      <c r="I40" s="39">
        <v>1384460</v>
      </c>
      <c r="J40" s="39">
        <v>108431</v>
      </c>
      <c r="K40" s="39">
        <f t="shared" si="0"/>
        <v>84416</v>
      </c>
      <c r="L40" s="39">
        <f t="shared" si="1"/>
        <v>41792</v>
      </c>
      <c r="M40" s="39">
        <v>616</v>
      </c>
      <c r="N40" s="39">
        <v>1022</v>
      </c>
      <c r="O40" s="39"/>
      <c r="P40" s="39"/>
      <c r="Q40" s="39"/>
      <c r="R40" s="39"/>
      <c r="S40" s="39"/>
      <c r="T40" s="39">
        <v>13</v>
      </c>
      <c r="U40" s="39">
        <v>23604</v>
      </c>
      <c r="V40" s="39">
        <v>20561</v>
      </c>
      <c r="W40" s="39">
        <f t="shared" si="3"/>
        <v>61428</v>
      </c>
      <c r="X40" s="39">
        <f t="shared" si="4"/>
        <v>22240</v>
      </c>
      <c r="Y40" s="39">
        <v>12268</v>
      </c>
      <c r="Z40" s="39">
        <v>2678</v>
      </c>
      <c r="AA40" s="39">
        <v>3016</v>
      </c>
      <c r="AB40" s="39">
        <v>4104</v>
      </c>
      <c r="AC40" s="39">
        <f t="shared" si="13"/>
        <v>9252</v>
      </c>
      <c r="AD40" s="39">
        <f t="shared" si="14"/>
        <v>-1426</v>
      </c>
      <c r="AE40" s="39">
        <f t="shared" si="5"/>
        <v>70680</v>
      </c>
      <c r="AF40" s="39">
        <f t="shared" si="6"/>
        <v>20814</v>
      </c>
      <c r="AG40" s="39">
        <v>17670</v>
      </c>
      <c r="AH40" s="39">
        <v>5204</v>
      </c>
      <c r="AI40" s="39">
        <v>0</v>
      </c>
      <c r="AJ40" s="39">
        <v>0</v>
      </c>
      <c r="AK40" s="39">
        <f t="shared" si="7"/>
        <v>53010</v>
      </c>
      <c r="AL40" s="39">
        <f t="shared" si="8"/>
        <v>15610</v>
      </c>
      <c r="AM40" s="39"/>
      <c r="AN40" s="39"/>
    </row>
    <row r="41" spans="1:40" s="12" customFormat="1" ht="15" customHeight="1">
      <c r="A41" s="30">
        <v>30</v>
      </c>
      <c r="B41" s="35" t="s">
        <v>31</v>
      </c>
      <c r="C41" s="39">
        <v>224264</v>
      </c>
      <c r="D41" s="39">
        <v>316526</v>
      </c>
      <c r="E41" s="39"/>
      <c r="F41" s="39">
        <v>13</v>
      </c>
      <c r="G41" s="39">
        <f t="shared" si="11"/>
        <v>224264</v>
      </c>
      <c r="H41" s="39">
        <f t="shared" si="12"/>
        <v>316513</v>
      </c>
      <c r="I41" s="39">
        <v>191821</v>
      </c>
      <c r="J41" s="39">
        <v>271012</v>
      </c>
      <c r="K41" s="39">
        <f t="shared" si="0"/>
        <v>32443</v>
      </c>
      <c r="L41" s="39">
        <f t="shared" si="1"/>
        <v>45501</v>
      </c>
      <c r="M41" s="39">
        <v>465</v>
      </c>
      <c r="N41" s="39">
        <v>525</v>
      </c>
      <c r="O41" s="39">
        <v>2874</v>
      </c>
      <c r="P41" s="39">
        <v>8</v>
      </c>
      <c r="Q41" s="39">
        <v>2874</v>
      </c>
      <c r="R41" s="39">
        <v>8</v>
      </c>
      <c r="S41" s="39">
        <v>7238</v>
      </c>
      <c r="T41" s="39">
        <v>9412</v>
      </c>
      <c r="U41" s="39">
        <v>12207</v>
      </c>
      <c r="V41" s="39">
        <v>18839</v>
      </c>
      <c r="W41" s="39">
        <f t="shared" si="3"/>
        <v>10589</v>
      </c>
      <c r="X41" s="39">
        <f t="shared" si="4"/>
        <v>17767</v>
      </c>
      <c r="Y41" s="39">
        <v>220</v>
      </c>
      <c r="Z41" s="39">
        <v>1777</v>
      </c>
      <c r="AA41" s="39">
        <v>7302</v>
      </c>
      <c r="AB41" s="39">
        <v>2525</v>
      </c>
      <c r="AC41" s="39">
        <f t="shared" si="13"/>
        <v>-7082</v>
      </c>
      <c r="AD41" s="39">
        <f t="shared" si="14"/>
        <v>-748</v>
      </c>
      <c r="AE41" s="39">
        <f t="shared" si="5"/>
        <v>3507</v>
      </c>
      <c r="AF41" s="39">
        <f t="shared" si="6"/>
        <v>17019</v>
      </c>
      <c r="AG41" s="39">
        <v>889</v>
      </c>
      <c r="AH41" s="39">
        <v>4258</v>
      </c>
      <c r="AI41" s="39"/>
      <c r="AJ41" s="39"/>
      <c r="AK41" s="39">
        <f t="shared" si="7"/>
        <v>2618</v>
      </c>
      <c r="AL41" s="39">
        <f t="shared" si="8"/>
        <v>12761</v>
      </c>
      <c r="AM41" s="39"/>
      <c r="AN41" s="39"/>
    </row>
    <row r="42" spans="1:40" s="12" customFormat="1" ht="15" customHeight="1">
      <c r="A42" s="30">
        <v>31</v>
      </c>
      <c r="B42" s="35" t="s">
        <v>32</v>
      </c>
      <c r="C42" s="39">
        <v>150086</v>
      </c>
      <c r="D42" s="39">
        <v>135878</v>
      </c>
      <c r="E42" s="39"/>
      <c r="F42" s="39">
        <v>288</v>
      </c>
      <c r="G42" s="39">
        <f t="shared" si="11"/>
        <v>150086</v>
      </c>
      <c r="H42" s="39">
        <f t="shared" si="12"/>
        <v>135590</v>
      </c>
      <c r="I42" s="39">
        <v>126190</v>
      </c>
      <c r="J42" s="39">
        <v>114876</v>
      </c>
      <c r="K42" s="39">
        <f t="shared" si="0"/>
        <v>23896</v>
      </c>
      <c r="L42" s="39">
        <f t="shared" si="1"/>
        <v>20714</v>
      </c>
      <c r="M42" s="39">
        <v>1937</v>
      </c>
      <c r="N42" s="39">
        <v>2287</v>
      </c>
      <c r="O42" s="39"/>
      <c r="P42" s="39"/>
      <c r="Q42" s="39"/>
      <c r="R42" s="39"/>
      <c r="S42" s="39"/>
      <c r="T42" s="39"/>
      <c r="U42" s="39">
        <v>7475</v>
      </c>
      <c r="V42" s="39">
        <v>6657</v>
      </c>
      <c r="W42" s="39">
        <f t="shared" si="3"/>
        <v>18358</v>
      </c>
      <c r="X42" s="39">
        <f t="shared" si="4"/>
        <v>16344</v>
      </c>
      <c r="Y42" s="39"/>
      <c r="Z42" s="39">
        <v>77</v>
      </c>
      <c r="AA42" s="39"/>
      <c r="AB42" s="39"/>
      <c r="AC42" s="39">
        <f t="shared" si="13"/>
        <v>0</v>
      </c>
      <c r="AD42" s="39">
        <f t="shared" si="14"/>
        <v>77</v>
      </c>
      <c r="AE42" s="39">
        <f t="shared" si="5"/>
        <v>18358</v>
      </c>
      <c r="AF42" s="39">
        <f t="shared" si="6"/>
        <v>16421</v>
      </c>
      <c r="AG42" s="39">
        <v>4589</v>
      </c>
      <c r="AH42" s="39">
        <v>4105</v>
      </c>
      <c r="AI42" s="39"/>
      <c r="AJ42" s="39"/>
      <c r="AK42" s="39">
        <f t="shared" si="7"/>
        <v>13769</v>
      </c>
      <c r="AL42" s="39">
        <f t="shared" si="8"/>
        <v>12316</v>
      </c>
      <c r="AM42" s="39"/>
      <c r="AN42" s="39"/>
    </row>
    <row r="43" spans="1:40" s="12" customFormat="1" ht="15" customHeight="1">
      <c r="A43" s="30">
        <v>32</v>
      </c>
      <c r="B43" s="35" t="s">
        <v>33</v>
      </c>
      <c r="C43" s="39">
        <v>117795</v>
      </c>
      <c r="D43" s="39">
        <v>122635</v>
      </c>
      <c r="E43" s="39">
        <v>0</v>
      </c>
      <c r="F43" s="39">
        <v>0</v>
      </c>
      <c r="G43" s="39">
        <f t="shared" si="11"/>
        <v>117795</v>
      </c>
      <c r="H43" s="39">
        <f t="shared" si="12"/>
        <v>122635</v>
      </c>
      <c r="I43" s="39">
        <v>107278</v>
      </c>
      <c r="J43" s="39">
        <v>110535</v>
      </c>
      <c r="K43" s="39">
        <f t="shared" si="0"/>
        <v>10517</v>
      </c>
      <c r="L43" s="39">
        <f t="shared" si="1"/>
        <v>12100</v>
      </c>
      <c r="M43" s="39">
        <v>194</v>
      </c>
      <c r="N43" s="39">
        <v>2612</v>
      </c>
      <c r="O43" s="39">
        <v>127</v>
      </c>
      <c r="P43" s="39">
        <v>57</v>
      </c>
      <c r="Q43" s="39">
        <v>66</v>
      </c>
      <c r="R43" s="39">
        <v>0</v>
      </c>
      <c r="S43" s="39">
        <v>0</v>
      </c>
      <c r="T43" s="39">
        <v>0</v>
      </c>
      <c r="U43" s="39">
        <v>9991</v>
      </c>
      <c r="V43" s="39">
        <v>10132</v>
      </c>
      <c r="W43" s="39">
        <f t="shared" si="3"/>
        <v>593</v>
      </c>
      <c r="X43" s="39">
        <f t="shared" si="4"/>
        <v>4523</v>
      </c>
      <c r="Y43" s="39">
        <v>544</v>
      </c>
      <c r="Z43" s="39">
        <v>525</v>
      </c>
      <c r="AA43" s="39">
        <v>525</v>
      </c>
      <c r="AB43" s="39">
        <v>2227</v>
      </c>
      <c r="AC43" s="39">
        <f t="shared" si="13"/>
        <v>19</v>
      </c>
      <c r="AD43" s="39">
        <f t="shared" si="14"/>
        <v>-1702</v>
      </c>
      <c r="AE43" s="39">
        <f t="shared" si="5"/>
        <v>612</v>
      </c>
      <c r="AF43" s="39">
        <f t="shared" si="6"/>
        <v>2821</v>
      </c>
      <c r="AG43" s="39">
        <v>153</v>
      </c>
      <c r="AH43" s="39">
        <v>776</v>
      </c>
      <c r="AI43" s="39">
        <v>0</v>
      </c>
      <c r="AJ43" s="39">
        <v>0</v>
      </c>
      <c r="AK43" s="39">
        <f t="shared" si="7"/>
        <v>459</v>
      </c>
      <c r="AL43" s="39">
        <f t="shared" si="8"/>
        <v>2045</v>
      </c>
      <c r="AM43" s="39">
        <v>0</v>
      </c>
      <c r="AN43" s="39">
        <v>0</v>
      </c>
    </row>
    <row r="44" spans="1:40" s="12" customFormat="1" ht="15" customHeight="1">
      <c r="A44" s="30">
        <v>33</v>
      </c>
      <c r="B44" s="35" t="s">
        <v>34</v>
      </c>
      <c r="C44" s="39">
        <v>345885</v>
      </c>
      <c r="D44" s="39">
        <v>406150</v>
      </c>
      <c r="E44" s="39">
        <v>1049</v>
      </c>
      <c r="F44" s="39">
        <v>0.663</v>
      </c>
      <c r="G44" s="39">
        <f t="shared" si="11"/>
        <v>344836</v>
      </c>
      <c r="H44" s="39">
        <f t="shared" si="12"/>
        <v>406149.337</v>
      </c>
      <c r="I44" s="39">
        <v>309869</v>
      </c>
      <c r="J44" s="39">
        <v>365506</v>
      </c>
      <c r="K44" s="39">
        <f t="shared" si="0"/>
        <v>34967</v>
      </c>
      <c r="L44" s="39">
        <f t="shared" si="1"/>
        <v>40643.337</v>
      </c>
      <c r="M44" s="39">
        <v>7935</v>
      </c>
      <c r="N44" s="39">
        <v>8777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41646</v>
      </c>
      <c r="V44" s="39">
        <v>37100</v>
      </c>
      <c r="W44" s="39">
        <f t="shared" si="3"/>
        <v>1256</v>
      </c>
      <c r="X44" s="39">
        <f t="shared" si="4"/>
        <v>12320.337</v>
      </c>
      <c r="Y44" s="39">
        <v>4</v>
      </c>
      <c r="Z44" s="39">
        <v>1555</v>
      </c>
      <c r="AA44" s="39">
        <v>690</v>
      </c>
      <c r="AB44" s="39">
        <v>5</v>
      </c>
      <c r="AC44" s="39">
        <f t="shared" si="13"/>
        <v>-686</v>
      </c>
      <c r="AD44" s="39">
        <f t="shared" si="14"/>
        <v>1550</v>
      </c>
      <c r="AE44" s="39">
        <f t="shared" si="5"/>
        <v>570</v>
      </c>
      <c r="AF44" s="39">
        <f t="shared" si="6"/>
        <v>13870.337</v>
      </c>
      <c r="AG44" s="39">
        <v>165</v>
      </c>
      <c r="AH44" s="39">
        <v>3468</v>
      </c>
      <c r="AI44" s="39">
        <v>0</v>
      </c>
      <c r="AJ44" s="39">
        <v>0</v>
      </c>
      <c r="AK44" s="39">
        <f t="shared" si="7"/>
        <v>405</v>
      </c>
      <c r="AL44" s="39">
        <f t="shared" si="8"/>
        <v>10402.337</v>
      </c>
      <c r="AM44" s="39">
        <v>0</v>
      </c>
      <c r="AN44" s="39">
        <v>0</v>
      </c>
    </row>
    <row r="45" spans="1:40" s="12" customFormat="1" ht="15" customHeight="1">
      <c r="A45" s="30">
        <v>34</v>
      </c>
      <c r="B45" s="35" t="s">
        <v>35</v>
      </c>
      <c r="C45" s="39">
        <v>478418</v>
      </c>
      <c r="D45" s="39">
        <v>628359</v>
      </c>
      <c r="E45" s="39">
        <v>0</v>
      </c>
      <c r="F45" s="39">
        <v>0</v>
      </c>
      <c r="G45" s="39">
        <f>C45-E45</f>
        <v>478418</v>
      </c>
      <c r="H45" s="39">
        <f>D45-F45</f>
        <v>628359</v>
      </c>
      <c r="I45" s="39">
        <v>403174</v>
      </c>
      <c r="J45" s="39">
        <v>521687</v>
      </c>
      <c r="K45" s="39">
        <f>G45-I45</f>
        <v>75244</v>
      </c>
      <c r="L45" s="39">
        <f>H45-J45</f>
        <v>106672</v>
      </c>
      <c r="M45" s="39">
        <v>14821</v>
      </c>
      <c r="N45" s="39">
        <v>19416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53860</v>
      </c>
      <c r="V45" s="39">
        <v>66082</v>
      </c>
      <c r="W45" s="39">
        <f>K45+(M45-O45)-(S45+U45)</f>
        <v>36205</v>
      </c>
      <c r="X45" s="39">
        <f>L45+(N45-P45)-(T45+V45)</f>
        <v>60006</v>
      </c>
      <c r="Y45" s="39">
        <v>5</v>
      </c>
      <c r="Z45" s="39">
        <v>2205</v>
      </c>
      <c r="AA45" s="39">
        <v>29002</v>
      </c>
      <c r="AB45" s="39">
        <v>893</v>
      </c>
      <c r="AC45" s="39">
        <f>Y45-AA45</f>
        <v>-28997</v>
      </c>
      <c r="AD45" s="39">
        <f>Z45-AB45</f>
        <v>1312</v>
      </c>
      <c r="AE45" s="39">
        <f>W45+AC45</f>
        <v>7208</v>
      </c>
      <c r="AF45" s="39">
        <f>X45+AD45</f>
        <v>61318</v>
      </c>
      <c r="AG45" s="39">
        <v>1802</v>
      </c>
      <c r="AH45" s="39">
        <v>15552</v>
      </c>
      <c r="AI45" s="39">
        <v>0</v>
      </c>
      <c r="AJ45" s="39">
        <v>0</v>
      </c>
      <c r="AK45" s="39">
        <f>AE45-AG45-AI45</f>
        <v>5406</v>
      </c>
      <c r="AL45" s="39">
        <f>AF45-AH45-AJ45</f>
        <v>45766</v>
      </c>
      <c r="AM45" s="39">
        <v>0</v>
      </c>
      <c r="AN45" s="39">
        <v>0</v>
      </c>
    </row>
    <row r="46" spans="1:40" s="12" customFormat="1" ht="15" customHeight="1">
      <c r="A46" s="30">
        <v>35</v>
      </c>
      <c r="B46" s="35" t="s">
        <v>36</v>
      </c>
      <c r="C46" s="39">
        <v>152740</v>
      </c>
      <c r="D46" s="39">
        <v>177884</v>
      </c>
      <c r="E46" s="39"/>
      <c r="F46" s="39"/>
      <c r="G46" s="39">
        <f t="shared" si="11"/>
        <v>152740</v>
      </c>
      <c r="H46" s="39">
        <f t="shared" si="12"/>
        <v>177884</v>
      </c>
      <c r="I46" s="39">
        <v>130455</v>
      </c>
      <c r="J46" s="39">
        <v>150207</v>
      </c>
      <c r="K46" s="39">
        <f t="shared" si="0"/>
        <v>22285</v>
      </c>
      <c r="L46" s="39">
        <f t="shared" si="1"/>
        <v>27677</v>
      </c>
      <c r="M46" s="39">
        <v>1312</v>
      </c>
      <c r="N46" s="39">
        <v>837</v>
      </c>
      <c r="O46" s="39"/>
      <c r="P46" s="39"/>
      <c r="Q46" s="39"/>
      <c r="R46" s="39"/>
      <c r="S46" s="39"/>
      <c r="T46" s="39"/>
      <c r="U46" s="39">
        <v>15114</v>
      </c>
      <c r="V46" s="39">
        <v>15141</v>
      </c>
      <c r="W46" s="39">
        <f t="shared" si="3"/>
        <v>8483</v>
      </c>
      <c r="X46" s="39">
        <f t="shared" si="4"/>
        <v>13373</v>
      </c>
      <c r="Y46" s="39">
        <v>334</v>
      </c>
      <c r="Z46" s="39">
        <v>1682</v>
      </c>
      <c r="AA46" s="39">
        <v>114</v>
      </c>
      <c r="AB46" s="39">
        <v>476</v>
      </c>
      <c r="AC46" s="39">
        <f t="shared" si="13"/>
        <v>220</v>
      </c>
      <c r="AD46" s="39">
        <f t="shared" si="14"/>
        <v>1206</v>
      </c>
      <c r="AE46" s="39">
        <f t="shared" si="5"/>
        <v>8703</v>
      </c>
      <c r="AF46" s="39">
        <f t="shared" si="6"/>
        <v>14579</v>
      </c>
      <c r="AG46" s="39">
        <v>2175</v>
      </c>
      <c r="AH46" s="39">
        <v>3730</v>
      </c>
      <c r="AI46" s="39">
        <v>-23</v>
      </c>
      <c r="AJ46" s="39">
        <v>-27</v>
      </c>
      <c r="AK46" s="39">
        <f t="shared" si="7"/>
        <v>6551</v>
      </c>
      <c r="AL46" s="39">
        <f t="shared" si="8"/>
        <v>10876</v>
      </c>
      <c r="AM46" s="39"/>
      <c r="AN46" s="39"/>
    </row>
    <row r="47" spans="1:40" s="12" customFormat="1" ht="15" customHeight="1">
      <c r="A47" s="30">
        <v>36</v>
      </c>
      <c r="B47" s="35" t="s">
        <v>37</v>
      </c>
      <c r="C47" s="39">
        <v>151444</v>
      </c>
      <c r="D47" s="39">
        <v>141813</v>
      </c>
      <c r="E47" s="39">
        <v>8282</v>
      </c>
      <c r="F47" s="39">
        <v>7793</v>
      </c>
      <c r="G47" s="39">
        <f t="shared" si="11"/>
        <v>143162</v>
      </c>
      <c r="H47" s="39">
        <f t="shared" si="12"/>
        <v>134020</v>
      </c>
      <c r="I47" s="39">
        <v>120460</v>
      </c>
      <c r="J47" s="39">
        <v>115721</v>
      </c>
      <c r="K47" s="39">
        <f t="shared" si="0"/>
        <v>22702</v>
      </c>
      <c r="L47" s="39">
        <f t="shared" si="1"/>
        <v>18299</v>
      </c>
      <c r="M47" s="39">
        <v>2671</v>
      </c>
      <c r="N47" s="39">
        <v>4640</v>
      </c>
      <c r="O47" s="39">
        <v>196</v>
      </c>
      <c r="P47" s="39">
        <v>955</v>
      </c>
      <c r="Q47" s="39"/>
      <c r="R47" s="39"/>
      <c r="S47" s="39"/>
      <c r="T47" s="39"/>
      <c r="U47" s="39">
        <v>17932</v>
      </c>
      <c r="V47" s="39">
        <v>15434</v>
      </c>
      <c r="W47" s="39">
        <f t="shared" si="3"/>
        <v>7245</v>
      </c>
      <c r="X47" s="39">
        <f t="shared" si="4"/>
        <v>6550</v>
      </c>
      <c r="Y47" s="39">
        <v>417</v>
      </c>
      <c r="Z47" s="39">
        <v>269</v>
      </c>
      <c r="AA47" s="39">
        <v>1</v>
      </c>
      <c r="AB47" s="39">
        <v>269</v>
      </c>
      <c r="AC47" s="39">
        <f t="shared" si="13"/>
        <v>416</v>
      </c>
      <c r="AD47" s="39">
        <f t="shared" si="14"/>
        <v>0</v>
      </c>
      <c r="AE47" s="39">
        <f t="shared" si="5"/>
        <v>7661</v>
      </c>
      <c r="AF47" s="39">
        <f t="shared" si="6"/>
        <v>6550</v>
      </c>
      <c r="AG47" s="39">
        <v>1853</v>
      </c>
      <c r="AH47" s="39">
        <v>1469</v>
      </c>
      <c r="AI47" s="39"/>
      <c r="AJ47" s="39"/>
      <c r="AK47" s="39">
        <f t="shared" si="7"/>
        <v>5808</v>
      </c>
      <c r="AL47" s="39">
        <f t="shared" si="8"/>
        <v>5081</v>
      </c>
      <c r="AM47" s="39"/>
      <c r="AN47" s="39"/>
    </row>
    <row r="48" spans="1:40" s="12" customFormat="1" ht="15" customHeight="1">
      <c r="A48" s="30">
        <v>37</v>
      </c>
      <c r="B48" s="35" t="s">
        <v>38</v>
      </c>
      <c r="C48" s="39">
        <v>93576.841</v>
      </c>
      <c r="D48" s="39">
        <v>85176</v>
      </c>
      <c r="E48" s="39"/>
      <c r="F48" s="39"/>
      <c r="G48" s="39">
        <f t="shared" si="11"/>
        <v>93576.841</v>
      </c>
      <c r="H48" s="39">
        <f t="shared" si="12"/>
        <v>85176</v>
      </c>
      <c r="I48" s="39">
        <v>72127</v>
      </c>
      <c r="J48" s="40">
        <v>69515</v>
      </c>
      <c r="K48" s="39">
        <f t="shared" si="0"/>
        <v>21449.841</v>
      </c>
      <c r="L48" s="39">
        <f>H48-J48</f>
        <v>15661</v>
      </c>
      <c r="M48" s="39">
        <v>881</v>
      </c>
      <c r="N48" s="39">
        <v>1203</v>
      </c>
      <c r="O48" s="39"/>
      <c r="P48" s="39"/>
      <c r="Q48" s="39"/>
      <c r="R48" s="39"/>
      <c r="S48" s="39"/>
      <c r="T48" s="39"/>
      <c r="U48" s="39">
        <v>11747</v>
      </c>
      <c r="V48" s="39">
        <v>7821</v>
      </c>
      <c r="W48" s="39">
        <f t="shared" si="3"/>
        <v>10583.841</v>
      </c>
      <c r="X48" s="39">
        <f t="shared" si="4"/>
        <v>9043</v>
      </c>
      <c r="Y48" s="39">
        <v>118</v>
      </c>
      <c r="Z48" s="39">
        <v>777</v>
      </c>
      <c r="AA48" s="39">
        <v>6</v>
      </c>
      <c r="AB48" s="39">
        <v>191</v>
      </c>
      <c r="AC48" s="39">
        <f t="shared" si="13"/>
        <v>112</v>
      </c>
      <c r="AD48" s="39">
        <f t="shared" si="14"/>
        <v>586</v>
      </c>
      <c r="AE48" s="39">
        <f t="shared" si="5"/>
        <v>10695.841</v>
      </c>
      <c r="AF48" s="39">
        <f t="shared" si="6"/>
        <v>9629</v>
      </c>
      <c r="AG48" s="39">
        <v>2674</v>
      </c>
      <c r="AH48" s="39">
        <v>2407</v>
      </c>
      <c r="AI48" s="39"/>
      <c r="AJ48" s="39"/>
      <c r="AK48" s="39">
        <f t="shared" si="7"/>
        <v>8021.841</v>
      </c>
      <c r="AL48" s="39">
        <f t="shared" si="8"/>
        <v>7222</v>
      </c>
      <c r="AM48" s="39"/>
      <c r="AN48" s="39"/>
    </row>
    <row r="49" spans="1:40" s="12" customFormat="1" ht="15" customHeight="1">
      <c r="A49" s="30">
        <v>38</v>
      </c>
      <c r="B49" s="35" t="s">
        <v>39</v>
      </c>
      <c r="C49" s="39">
        <v>149652</v>
      </c>
      <c r="D49" s="39">
        <v>138950</v>
      </c>
      <c r="E49" s="39">
        <v>0</v>
      </c>
      <c r="F49" s="39">
        <v>0</v>
      </c>
      <c r="G49" s="39">
        <f t="shared" si="11"/>
        <v>149652</v>
      </c>
      <c r="H49" s="39">
        <f t="shared" si="12"/>
        <v>138950</v>
      </c>
      <c r="I49" s="39">
        <v>136196</v>
      </c>
      <c r="J49" s="39">
        <v>126796</v>
      </c>
      <c r="K49" s="39">
        <f t="shared" si="0"/>
        <v>13456</v>
      </c>
      <c r="L49" s="39">
        <f t="shared" si="1"/>
        <v>12154</v>
      </c>
      <c r="M49" s="39">
        <v>3518</v>
      </c>
      <c r="N49" s="39">
        <v>4013</v>
      </c>
      <c r="O49" s="39">
        <v>486</v>
      </c>
      <c r="P49" s="39">
        <v>405</v>
      </c>
      <c r="Q49" s="39">
        <v>226</v>
      </c>
      <c r="R49" s="39">
        <v>51</v>
      </c>
      <c r="S49" s="39">
        <v>0</v>
      </c>
      <c r="T49" s="39">
        <v>0</v>
      </c>
      <c r="U49" s="39">
        <v>8053</v>
      </c>
      <c r="V49" s="39">
        <v>8136</v>
      </c>
      <c r="W49" s="39">
        <f t="shared" si="3"/>
        <v>8435</v>
      </c>
      <c r="X49" s="39">
        <f t="shared" si="4"/>
        <v>7626</v>
      </c>
      <c r="Y49" s="39">
        <v>33</v>
      </c>
      <c r="Z49" s="39">
        <v>82</v>
      </c>
      <c r="AA49" s="39">
        <v>99</v>
      </c>
      <c r="AB49" s="39">
        <v>3</v>
      </c>
      <c r="AC49" s="39">
        <f t="shared" si="13"/>
        <v>-66</v>
      </c>
      <c r="AD49" s="39">
        <f t="shared" si="14"/>
        <v>79</v>
      </c>
      <c r="AE49" s="39">
        <f t="shared" si="5"/>
        <v>8369</v>
      </c>
      <c r="AF49" s="39">
        <f t="shared" si="6"/>
        <v>7705</v>
      </c>
      <c r="AG49" s="39">
        <v>2093</v>
      </c>
      <c r="AH49" s="39">
        <v>1538</v>
      </c>
      <c r="AI49" s="39"/>
      <c r="AJ49" s="39"/>
      <c r="AK49" s="39">
        <f t="shared" si="7"/>
        <v>6276</v>
      </c>
      <c r="AL49" s="39">
        <f t="shared" si="8"/>
        <v>6167</v>
      </c>
      <c r="AM49" s="39"/>
      <c r="AN49" s="39"/>
    </row>
    <row r="50" spans="1:40" s="12" customFormat="1" ht="15" customHeight="1">
      <c r="A50" s="30">
        <v>39</v>
      </c>
      <c r="B50" s="35" t="s">
        <v>40</v>
      </c>
      <c r="C50" s="39">
        <v>139105</v>
      </c>
      <c r="D50" s="39">
        <v>123641</v>
      </c>
      <c r="E50" s="39">
        <v>2916</v>
      </c>
      <c r="F50" s="39">
        <v>1122</v>
      </c>
      <c r="G50" s="39">
        <f t="shared" si="11"/>
        <v>136189</v>
      </c>
      <c r="H50" s="39">
        <f t="shared" si="12"/>
        <v>122519</v>
      </c>
      <c r="I50" s="39">
        <v>104938</v>
      </c>
      <c r="J50" s="39">
        <v>100206</v>
      </c>
      <c r="K50" s="39">
        <f t="shared" si="0"/>
        <v>31251</v>
      </c>
      <c r="L50" s="39">
        <f t="shared" si="1"/>
        <v>22313</v>
      </c>
      <c r="M50" s="39">
        <v>275</v>
      </c>
      <c r="N50" s="39">
        <v>191</v>
      </c>
      <c r="O50" s="39">
        <v>2957</v>
      </c>
      <c r="P50" s="39">
        <v>0</v>
      </c>
      <c r="Q50" s="39">
        <v>2957</v>
      </c>
      <c r="R50" s="39">
        <v>0</v>
      </c>
      <c r="S50" s="39">
        <v>0</v>
      </c>
      <c r="T50" s="39">
        <v>0</v>
      </c>
      <c r="U50" s="39">
        <v>18658</v>
      </c>
      <c r="V50" s="39">
        <v>12796</v>
      </c>
      <c r="W50" s="39">
        <f t="shared" si="3"/>
        <v>9911</v>
      </c>
      <c r="X50" s="39">
        <f t="shared" si="4"/>
        <v>9708</v>
      </c>
      <c r="Y50" s="39">
        <v>189</v>
      </c>
      <c r="Z50" s="39">
        <v>2991</v>
      </c>
      <c r="AA50" s="39">
        <v>227</v>
      </c>
      <c r="AB50" s="39">
        <v>18</v>
      </c>
      <c r="AC50" s="39">
        <f t="shared" si="13"/>
        <v>-38</v>
      </c>
      <c r="AD50" s="39">
        <f t="shared" si="14"/>
        <v>2973</v>
      </c>
      <c r="AE50" s="39">
        <f t="shared" si="5"/>
        <v>9873</v>
      </c>
      <c r="AF50" s="39">
        <f t="shared" si="6"/>
        <v>12681</v>
      </c>
      <c r="AG50" s="39">
        <v>3730</v>
      </c>
      <c r="AH50" s="39">
        <v>3874</v>
      </c>
      <c r="AI50" s="39"/>
      <c r="AJ50" s="39"/>
      <c r="AK50" s="39">
        <f t="shared" si="7"/>
        <v>6143</v>
      </c>
      <c r="AL50" s="39">
        <f t="shared" si="8"/>
        <v>8807</v>
      </c>
      <c r="AM50" s="39"/>
      <c r="AN50" s="39"/>
    </row>
    <row r="51" spans="1:40" s="12" customFormat="1" ht="15" customHeight="1">
      <c r="A51" s="30">
        <v>40</v>
      </c>
      <c r="B51" s="35" t="s">
        <v>41</v>
      </c>
      <c r="C51" s="39">
        <v>74016</v>
      </c>
      <c r="D51" s="39">
        <v>91445</v>
      </c>
      <c r="E51" s="39">
        <v>0</v>
      </c>
      <c r="F51" s="39">
        <v>0</v>
      </c>
      <c r="G51" s="39">
        <f t="shared" si="11"/>
        <v>74016</v>
      </c>
      <c r="H51" s="39">
        <f t="shared" si="12"/>
        <v>91445</v>
      </c>
      <c r="I51" s="39">
        <v>62842</v>
      </c>
      <c r="J51" s="39">
        <v>74381</v>
      </c>
      <c r="K51" s="39">
        <f t="shared" si="0"/>
        <v>11174</v>
      </c>
      <c r="L51" s="39">
        <f t="shared" si="1"/>
        <v>17064</v>
      </c>
      <c r="M51" s="39">
        <v>6330</v>
      </c>
      <c r="N51" s="39">
        <v>3134</v>
      </c>
      <c r="O51" s="39">
        <v>0</v>
      </c>
      <c r="P51" s="39">
        <v>0</v>
      </c>
      <c r="Q51" s="39">
        <v>0</v>
      </c>
      <c r="R51" s="39">
        <v>0</v>
      </c>
      <c r="S51" s="39">
        <v>112</v>
      </c>
      <c r="T51" s="39">
        <v>176</v>
      </c>
      <c r="U51" s="39">
        <v>9331</v>
      </c>
      <c r="V51" s="39">
        <v>10851</v>
      </c>
      <c r="W51" s="39">
        <f t="shared" si="3"/>
        <v>8061</v>
      </c>
      <c r="X51" s="39">
        <f t="shared" si="4"/>
        <v>9171</v>
      </c>
      <c r="Y51" s="39">
        <v>54</v>
      </c>
      <c r="Z51" s="39">
        <v>277</v>
      </c>
      <c r="AA51" s="39">
        <v>352</v>
      </c>
      <c r="AB51" s="39">
        <v>100</v>
      </c>
      <c r="AC51" s="39">
        <f t="shared" si="13"/>
        <v>-298</v>
      </c>
      <c r="AD51" s="39">
        <f t="shared" si="14"/>
        <v>177</v>
      </c>
      <c r="AE51" s="39">
        <f t="shared" si="5"/>
        <v>7763</v>
      </c>
      <c r="AF51" s="39">
        <f t="shared" si="6"/>
        <v>9348</v>
      </c>
      <c r="AG51" s="39">
        <v>1151</v>
      </c>
      <c r="AH51" s="39">
        <v>1992</v>
      </c>
      <c r="AI51" s="39"/>
      <c r="AJ51" s="39"/>
      <c r="AK51" s="39">
        <f t="shared" si="7"/>
        <v>6612</v>
      </c>
      <c r="AL51" s="39">
        <f t="shared" si="8"/>
        <v>7356</v>
      </c>
      <c r="AM51" s="39"/>
      <c r="AN51" s="39"/>
    </row>
    <row r="52" spans="1:40" s="13" customFormat="1" ht="15" customHeight="1">
      <c r="A52" s="30">
        <v>41</v>
      </c>
      <c r="B52" s="35" t="s">
        <v>42</v>
      </c>
      <c r="C52" s="39">
        <v>103251</v>
      </c>
      <c r="D52" s="39">
        <v>80944</v>
      </c>
      <c r="E52" s="39">
        <v>2332</v>
      </c>
      <c r="F52" s="39">
        <v>2321</v>
      </c>
      <c r="G52" s="39">
        <f t="shared" si="11"/>
        <v>100919</v>
      </c>
      <c r="H52" s="39">
        <f t="shared" si="12"/>
        <v>78623</v>
      </c>
      <c r="I52" s="39">
        <v>87653</v>
      </c>
      <c r="J52" s="39">
        <v>68178</v>
      </c>
      <c r="K52" s="39">
        <f t="shared" si="0"/>
        <v>13266</v>
      </c>
      <c r="L52" s="39">
        <f t="shared" si="1"/>
        <v>10445</v>
      </c>
      <c r="M52" s="39">
        <v>76</v>
      </c>
      <c r="N52" s="39">
        <v>189</v>
      </c>
      <c r="O52" s="39">
        <v>134</v>
      </c>
      <c r="P52" s="39">
        <v>231</v>
      </c>
      <c r="Q52" s="39">
        <v>134</v>
      </c>
      <c r="R52" s="39">
        <v>231</v>
      </c>
      <c r="S52" s="39"/>
      <c r="T52" s="39"/>
      <c r="U52" s="39">
        <v>10572</v>
      </c>
      <c r="V52" s="39">
        <v>8794</v>
      </c>
      <c r="W52" s="39">
        <f t="shared" si="3"/>
        <v>2636</v>
      </c>
      <c r="X52" s="39">
        <f t="shared" si="4"/>
        <v>1609</v>
      </c>
      <c r="Y52" s="39">
        <v>90</v>
      </c>
      <c r="Z52" s="39">
        <v>586</v>
      </c>
      <c r="AA52" s="39">
        <v>10</v>
      </c>
      <c r="AB52" s="39">
        <v>9</v>
      </c>
      <c r="AC52" s="39">
        <f t="shared" si="13"/>
        <v>80</v>
      </c>
      <c r="AD52" s="39">
        <f t="shared" si="14"/>
        <v>577</v>
      </c>
      <c r="AE52" s="39">
        <f t="shared" si="5"/>
        <v>2716</v>
      </c>
      <c r="AF52" s="39">
        <f t="shared" si="6"/>
        <v>2186</v>
      </c>
      <c r="AG52" s="39">
        <v>679</v>
      </c>
      <c r="AH52" s="39">
        <v>547</v>
      </c>
      <c r="AI52" s="39"/>
      <c r="AJ52" s="39"/>
      <c r="AK52" s="39">
        <f t="shared" si="7"/>
        <v>2037</v>
      </c>
      <c r="AL52" s="39">
        <f t="shared" si="8"/>
        <v>1639</v>
      </c>
      <c r="AM52" s="39"/>
      <c r="AN52" s="39"/>
    </row>
    <row r="53" spans="1:40" s="12" customFormat="1" ht="15" customHeight="1">
      <c r="A53" s="30">
        <v>42</v>
      </c>
      <c r="B53" s="35" t="s">
        <v>43</v>
      </c>
      <c r="C53" s="39">
        <v>143203</v>
      </c>
      <c r="D53" s="39">
        <v>122548</v>
      </c>
      <c r="E53" s="39"/>
      <c r="F53" s="39">
        <v>19</v>
      </c>
      <c r="G53" s="39">
        <f t="shared" si="11"/>
        <v>143203</v>
      </c>
      <c r="H53" s="39">
        <f t="shared" si="12"/>
        <v>122529</v>
      </c>
      <c r="I53" s="39">
        <v>123431</v>
      </c>
      <c r="J53" s="39">
        <v>105709</v>
      </c>
      <c r="K53" s="39">
        <f t="shared" si="0"/>
        <v>19772</v>
      </c>
      <c r="L53" s="39">
        <f t="shared" si="1"/>
        <v>16820</v>
      </c>
      <c r="M53" s="39">
        <v>1079</v>
      </c>
      <c r="N53" s="39">
        <v>1011</v>
      </c>
      <c r="O53" s="39">
        <v>686</v>
      </c>
      <c r="P53" s="39">
        <v>871</v>
      </c>
      <c r="Q53" s="39">
        <v>686</v>
      </c>
      <c r="R53" s="39">
        <v>871</v>
      </c>
      <c r="S53" s="39"/>
      <c r="T53" s="39"/>
      <c r="U53" s="39">
        <v>10846</v>
      </c>
      <c r="V53" s="39">
        <v>9513</v>
      </c>
      <c r="W53" s="39">
        <f t="shared" si="3"/>
        <v>9319</v>
      </c>
      <c r="X53" s="39">
        <f t="shared" si="4"/>
        <v>7447</v>
      </c>
      <c r="Y53" s="39">
        <v>745</v>
      </c>
      <c r="Z53" s="39">
        <v>289</v>
      </c>
      <c r="AA53" s="39">
        <v>569</v>
      </c>
      <c r="AB53" s="39">
        <v>16</v>
      </c>
      <c r="AC53" s="39">
        <f t="shared" si="13"/>
        <v>176</v>
      </c>
      <c r="AD53" s="39">
        <f t="shared" si="14"/>
        <v>273</v>
      </c>
      <c r="AE53" s="39">
        <f t="shared" si="5"/>
        <v>9495</v>
      </c>
      <c r="AF53" s="39">
        <f t="shared" si="6"/>
        <v>7720</v>
      </c>
      <c r="AG53" s="39">
        <v>2374</v>
      </c>
      <c r="AH53" s="39">
        <v>1934</v>
      </c>
      <c r="AI53" s="39"/>
      <c r="AJ53" s="39"/>
      <c r="AK53" s="39">
        <f t="shared" si="7"/>
        <v>7121</v>
      </c>
      <c r="AL53" s="39">
        <f t="shared" si="8"/>
        <v>5786</v>
      </c>
      <c r="AM53" s="39"/>
      <c r="AN53" s="39"/>
    </row>
    <row r="54" spans="1:40" s="12" customFormat="1" ht="15" customHeight="1">
      <c r="A54" s="30">
        <v>43</v>
      </c>
      <c r="B54" s="35" t="s">
        <v>44</v>
      </c>
      <c r="C54" s="39">
        <v>105083</v>
      </c>
      <c r="D54" s="39">
        <v>94659</v>
      </c>
      <c r="E54" s="39">
        <v>12</v>
      </c>
      <c r="F54" s="39">
        <v>132</v>
      </c>
      <c r="G54" s="39">
        <f t="shared" si="11"/>
        <v>105071</v>
      </c>
      <c r="H54" s="39">
        <f t="shared" si="12"/>
        <v>94527</v>
      </c>
      <c r="I54" s="39">
        <v>94441</v>
      </c>
      <c r="J54" s="39">
        <v>82779</v>
      </c>
      <c r="K54" s="39">
        <f t="shared" si="0"/>
        <v>10630</v>
      </c>
      <c r="L54" s="39">
        <f t="shared" si="1"/>
        <v>11748</v>
      </c>
      <c r="M54" s="39">
        <v>83</v>
      </c>
      <c r="N54" s="39">
        <v>107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5701</v>
      </c>
      <c r="V54" s="39">
        <v>5899</v>
      </c>
      <c r="W54" s="39">
        <f t="shared" si="3"/>
        <v>5012</v>
      </c>
      <c r="X54" s="39">
        <f t="shared" si="4"/>
        <v>5956</v>
      </c>
      <c r="Y54" s="39">
        <v>0</v>
      </c>
      <c r="Z54" s="39">
        <v>378</v>
      </c>
      <c r="AA54" s="39">
        <v>5</v>
      </c>
      <c r="AB54" s="39">
        <v>0</v>
      </c>
      <c r="AC54" s="39">
        <f t="shared" si="13"/>
        <v>-5</v>
      </c>
      <c r="AD54" s="39">
        <f t="shared" si="14"/>
        <v>378</v>
      </c>
      <c r="AE54" s="39">
        <f t="shared" si="5"/>
        <v>5007</v>
      </c>
      <c r="AF54" s="39">
        <f t="shared" si="6"/>
        <v>6334</v>
      </c>
      <c r="AG54" s="39">
        <v>1256</v>
      </c>
      <c r="AH54" s="39">
        <v>1153</v>
      </c>
      <c r="AI54" s="39">
        <v>0</v>
      </c>
      <c r="AJ54" s="39">
        <v>0</v>
      </c>
      <c r="AK54" s="39">
        <f t="shared" si="7"/>
        <v>3751</v>
      </c>
      <c r="AL54" s="39">
        <f t="shared" si="8"/>
        <v>5181</v>
      </c>
      <c r="AM54" s="39">
        <v>0</v>
      </c>
      <c r="AN54" s="39">
        <v>0</v>
      </c>
    </row>
    <row r="55" spans="1:40" s="12" customFormat="1" ht="15" customHeight="1">
      <c r="A55" s="30">
        <v>44</v>
      </c>
      <c r="B55" s="35" t="s">
        <v>45</v>
      </c>
      <c r="C55" s="39">
        <v>52893</v>
      </c>
      <c r="D55" s="39">
        <v>46068</v>
      </c>
      <c r="E55" s="39"/>
      <c r="F55" s="39"/>
      <c r="G55" s="39">
        <f t="shared" si="11"/>
        <v>52893</v>
      </c>
      <c r="H55" s="39">
        <f t="shared" si="12"/>
        <v>46068</v>
      </c>
      <c r="I55" s="39">
        <v>42026</v>
      </c>
      <c r="J55" s="39">
        <v>37328</v>
      </c>
      <c r="K55" s="39">
        <f t="shared" si="0"/>
        <v>10867</v>
      </c>
      <c r="L55" s="39">
        <f t="shared" si="1"/>
        <v>8740</v>
      </c>
      <c r="M55" s="39">
        <v>33</v>
      </c>
      <c r="N55" s="39">
        <v>31</v>
      </c>
      <c r="O55" s="39">
        <v>21</v>
      </c>
      <c r="P55" s="39">
        <v>43</v>
      </c>
      <c r="Q55" s="39">
        <v>21</v>
      </c>
      <c r="R55" s="39">
        <v>43</v>
      </c>
      <c r="S55" s="39"/>
      <c r="T55" s="39"/>
      <c r="U55" s="39">
        <v>7401</v>
      </c>
      <c r="V55" s="39">
        <v>5662</v>
      </c>
      <c r="W55" s="39">
        <f t="shared" si="3"/>
        <v>3478</v>
      </c>
      <c r="X55" s="39">
        <f t="shared" si="4"/>
        <v>3066</v>
      </c>
      <c r="Y55" s="39">
        <v>4</v>
      </c>
      <c r="Z55" s="39">
        <v>1</v>
      </c>
      <c r="AA55" s="39">
        <v>2</v>
      </c>
      <c r="AB55" s="39">
        <v>0</v>
      </c>
      <c r="AC55" s="39">
        <f t="shared" si="13"/>
        <v>2</v>
      </c>
      <c r="AD55" s="39">
        <f t="shared" si="14"/>
        <v>1</v>
      </c>
      <c r="AE55" s="39">
        <f t="shared" si="5"/>
        <v>3480</v>
      </c>
      <c r="AF55" s="39">
        <f t="shared" si="6"/>
        <v>3067</v>
      </c>
      <c r="AG55" s="39">
        <v>870</v>
      </c>
      <c r="AH55" s="39">
        <v>550</v>
      </c>
      <c r="AI55" s="39"/>
      <c r="AJ55" s="39"/>
      <c r="AK55" s="39">
        <f t="shared" si="7"/>
        <v>2610</v>
      </c>
      <c r="AL55" s="39">
        <f t="shared" si="8"/>
        <v>2517</v>
      </c>
      <c r="AM55" s="39"/>
      <c r="AN55" s="39"/>
    </row>
    <row r="56" spans="1:40" s="13" customFormat="1" ht="15" customHeight="1">
      <c r="A56" s="30">
        <v>45</v>
      </c>
      <c r="B56" s="35" t="s">
        <v>46</v>
      </c>
      <c r="C56" s="39">
        <v>240802</v>
      </c>
      <c r="D56" s="39">
        <v>234411</v>
      </c>
      <c r="E56" s="39"/>
      <c r="F56" s="39"/>
      <c r="G56" s="39">
        <f t="shared" si="11"/>
        <v>240802</v>
      </c>
      <c r="H56" s="39">
        <v>234410</v>
      </c>
      <c r="I56" s="39">
        <v>222430</v>
      </c>
      <c r="J56" s="39">
        <v>219488</v>
      </c>
      <c r="K56" s="39">
        <f t="shared" si="0"/>
        <v>18372</v>
      </c>
      <c r="L56" s="39">
        <f t="shared" si="1"/>
        <v>14922</v>
      </c>
      <c r="M56" s="39">
        <v>5912</v>
      </c>
      <c r="N56" s="39">
        <v>7854</v>
      </c>
      <c r="O56" s="39">
        <v>1</v>
      </c>
      <c r="P56" s="39">
        <v>1</v>
      </c>
      <c r="Q56" s="39"/>
      <c r="R56" s="39"/>
      <c r="S56" s="39"/>
      <c r="T56" s="39"/>
      <c r="U56" s="39">
        <v>10905</v>
      </c>
      <c r="V56" s="39">
        <v>8069</v>
      </c>
      <c r="W56" s="39">
        <f t="shared" si="3"/>
        <v>13378</v>
      </c>
      <c r="X56" s="39">
        <f t="shared" si="4"/>
        <v>14706</v>
      </c>
      <c r="Y56" s="39">
        <v>181</v>
      </c>
      <c r="Z56" s="39">
        <v>907</v>
      </c>
      <c r="AA56" s="39">
        <v>94</v>
      </c>
      <c r="AB56" s="39">
        <v>32</v>
      </c>
      <c r="AC56" s="39">
        <f t="shared" si="13"/>
        <v>87</v>
      </c>
      <c r="AD56" s="39">
        <f t="shared" si="14"/>
        <v>875</v>
      </c>
      <c r="AE56" s="39">
        <f t="shared" si="5"/>
        <v>13465</v>
      </c>
      <c r="AF56" s="39">
        <f t="shared" si="6"/>
        <v>15581</v>
      </c>
      <c r="AG56" s="39">
        <v>3350</v>
      </c>
      <c r="AH56" s="39">
        <v>3897</v>
      </c>
      <c r="AI56" s="39"/>
      <c r="AJ56" s="39"/>
      <c r="AK56" s="39">
        <f t="shared" si="7"/>
        <v>10115</v>
      </c>
      <c r="AL56" s="39">
        <f t="shared" si="8"/>
        <v>11684</v>
      </c>
      <c r="AM56" s="39"/>
      <c r="AN56" s="39"/>
    </row>
    <row r="57" spans="1:40" s="12" customFormat="1" ht="15" customHeight="1">
      <c r="A57" s="30">
        <v>46</v>
      </c>
      <c r="B57" s="35" t="s">
        <v>47</v>
      </c>
      <c r="C57" s="39">
        <v>98320</v>
      </c>
      <c r="D57" s="39">
        <v>82687</v>
      </c>
      <c r="E57" s="39">
        <v>0</v>
      </c>
      <c r="F57" s="39">
        <v>0</v>
      </c>
      <c r="G57" s="39">
        <f t="shared" si="11"/>
        <v>98320</v>
      </c>
      <c r="H57" s="39">
        <f t="shared" si="12"/>
        <v>82687</v>
      </c>
      <c r="I57" s="39">
        <v>86775</v>
      </c>
      <c r="J57" s="39">
        <v>75447</v>
      </c>
      <c r="K57" s="39">
        <f t="shared" si="0"/>
        <v>11545</v>
      </c>
      <c r="L57" s="39">
        <f t="shared" si="1"/>
        <v>7240</v>
      </c>
      <c r="M57" s="39">
        <v>4950</v>
      </c>
      <c r="N57" s="39">
        <v>7484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7876</v>
      </c>
      <c r="V57" s="39">
        <v>8306</v>
      </c>
      <c r="W57" s="39">
        <f t="shared" si="3"/>
        <v>8619</v>
      </c>
      <c r="X57" s="39">
        <f t="shared" si="4"/>
        <v>6418</v>
      </c>
      <c r="Y57" s="39">
        <v>165</v>
      </c>
      <c r="Z57" s="39">
        <v>1039</v>
      </c>
      <c r="AA57" s="39">
        <v>13</v>
      </c>
      <c r="AB57" s="39">
        <v>317</v>
      </c>
      <c r="AC57" s="39">
        <f t="shared" si="13"/>
        <v>152</v>
      </c>
      <c r="AD57" s="39">
        <f t="shared" si="14"/>
        <v>722</v>
      </c>
      <c r="AE57" s="39">
        <f t="shared" si="5"/>
        <v>8771</v>
      </c>
      <c r="AF57" s="39">
        <f t="shared" si="6"/>
        <v>7140</v>
      </c>
      <c r="AG57" s="39">
        <v>2209</v>
      </c>
      <c r="AH57" s="39">
        <v>1832</v>
      </c>
      <c r="AI57" s="39"/>
      <c r="AJ57" s="39"/>
      <c r="AK57" s="39">
        <f t="shared" si="7"/>
        <v>6562</v>
      </c>
      <c r="AL57" s="39">
        <f t="shared" si="8"/>
        <v>5308</v>
      </c>
      <c r="AM57" s="39"/>
      <c r="AN57" s="39"/>
    </row>
    <row r="58" spans="1:40" s="13" customFormat="1" ht="15" customHeight="1">
      <c r="A58" s="30">
        <v>47</v>
      </c>
      <c r="B58" s="35" t="s">
        <v>48</v>
      </c>
      <c r="C58" s="39">
        <v>89596</v>
      </c>
      <c r="D58" s="39">
        <v>83727</v>
      </c>
      <c r="E58" s="39"/>
      <c r="F58" s="39"/>
      <c r="G58" s="39">
        <f t="shared" si="11"/>
        <v>89596</v>
      </c>
      <c r="H58" s="39">
        <f t="shared" si="12"/>
        <v>83727</v>
      </c>
      <c r="I58" s="39">
        <v>75091</v>
      </c>
      <c r="J58" s="39">
        <v>67989</v>
      </c>
      <c r="K58" s="39">
        <f t="shared" si="0"/>
        <v>14505</v>
      </c>
      <c r="L58" s="39">
        <f t="shared" si="1"/>
        <v>15738</v>
      </c>
      <c r="M58" s="39">
        <v>185</v>
      </c>
      <c r="N58" s="39">
        <v>308</v>
      </c>
      <c r="O58" s="39">
        <v>171</v>
      </c>
      <c r="P58" s="39">
        <v>151</v>
      </c>
      <c r="Q58" s="39">
        <v>171</v>
      </c>
      <c r="R58" s="39">
        <v>151</v>
      </c>
      <c r="S58" s="39">
        <v>22</v>
      </c>
      <c r="T58" s="39">
        <v>191</v>
      </c>
      <c r="U58" s="39">
        <v>9562</v>
      </c>
      <c r="V58" s="39">
        <v>8959</v>
      </c>
      <c r="W58" s="39">
        <f t="shared" si="3"/>
        <v>4935</v>
      </c>
      <c r="X58" s="39">
        <f t="shared" si="4"/>
        <v>6745</v>
      </c>
      <c r="Y58" s="39">
        <v>27</v>
      </c>
      <c r="Z58" s="39">
        <v>408</v>
      </c>
      <c r="AA58" s="39">
        <v>77</v>
      </c>
      <c r="AB58" s="39">
        <v>12</v>
      </c>
      <c r="AC58" s="39">
        <f t="shared" si="13"/>
        <v>-50</v>
      </c>
      <c r="AD58" s="39">
        <f t="shared" si="14"/>
        <v>396</v>
      </c>
      <c r="AE58" s="39">
        <f t="shared" si="5"/>
        <v>4885</v>
      </c>
      <c r="AF58" s="39">
        <f t="shared" si="6"/>
        <v>7141</v>
      </c>
      <c r="AG58" s="39">
        <v>1241</v>
      </c>
      <c r="AH58" s="39">
        <v>1850</v>
      </c>
      <c r="AI58" s="39"/>
      <c r="AJ58" s="39"/>
      <c r="AK58" s="39">
        <f t="shared" si="7"/>
        <v>3644</v>
      </c>
      <c r="AL58" s="39">
        <f t="shared" si="8"/>
        <v>5291</v>
      </c>
      <c r="AM58" s="39"/>
      <c r="AN58" s="39"/>
    </row>
    <row r="59" spans="1:40" s="12" customFormat="1" ht="15" customHeight="1">
      <c r="A59" s="30">
        <v>48</v>
      </c>
      <c r="B59" s="35" t="s">
        <v>49</v>
      </c>
      <c r="C59" s="39">
        <v>79619</v>
      </c>
      <c r="D59" s="39">
        <v>75207</v>
      </c>
      <c r="E59" s="39">
        <v>0</v>
      </c>
      <c r="F59" s="39">
        <v>0</v>
      </c>
      <c r="G59" s="39">
        <f t="shared" si="11"/>
        <v>79619</v>
      </c>
      <c r="H59" s="39">
        <f t="shared" si="12"/>
        <v>75207</v>
      </c>
      <c r="I59" s="39">
        <v>67500</v>
      </c>
      <c r="J59" s="39">
        <v>65544</v>
      </c>
      <c r="K59" s="39">
        <f t="shared" si="0"/>
        <v>12119</v>
      </c>
      <c r="L59" s="39">
        <f t="shared" si="1"/>
        <v>9663</v>
      </c>
      <c r="M59" s="39">
        <v>84</v>
      </c>
      <c r="N59" s="39">
        <v>299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6862</v>
      </c>
      <c r="V59" s="39">
        <v>5890</v>
      </c>
      <c r="W59" s="39">
        <f t="shared" si="3"/>
        <v>5341</v>
      </c>
      <c r="X59" s="39">
        <f t="shared" si="4"/>
        <v>4072</v>
      </c>
      <c r="Y59" s="39">
        <v>102</v>
      </c>
      <c r="Z59" s="39">
        <v>261</v>
      </c>
      <c r="AA59" s="39">
        <v>700</v>
      </c>
      <c r="AB59" s="39">
        <v>171</v>
      </c>
      <c r="AC59" s="39">
        <f t="shared" si="13"/>
        <v>-598</v>
      </c>
      <c r="AD59" s="39">
        <f t="shared" si="14"/>
        <v>90</v>
      </c>
      <c r="AE59" s="39">
        <f t="shared" si="5"/>
        <v>4743</v>
      </c>
      <c r="AF59" s="39">
        <f t="shared" si="6"/>
        <v>4162</v>
      </c>
      <c r="AG59" s="39">
        <v>1361</v>
      </c>
      <c r="AH59" s="39">
        <v>790</v>
      </c>
      <c r="AI59" s="39">
        <v>0</v>
      </c>
      <c r="AJ59" s="39">
        <v>0</v>
      </c>
      <c r="AK59" s="39">
        <f t="shared" si="7"/>
        <v>3382</v>
      </c>
      <c r="AL59" s="39">
        <f t="shared" si="8"/>
        <v>3372</v>
      </c>
      <c r="AM59" s="39">
        <v>0</v>
      </c>
      <c r="AN59" s="39">
        <v>0</v>
      </c>
    </row>
    <row r="60" spans="1:40" s="13" customFormat="1" ht="15" customHeight="1">
      <c r="A60" s="30">
        <v>49</v>
      </c>
      <c r="B60" s="35" t="s">
        <v>50</v>
      </c>
      <c r="C60" s="39">
        <v>159691</v>
      </c>
      <c r="D60" s="39">
        <v>153352</v>
      </c>
      <c r="E60" s="39">
        <v>15346</v>
      </c>
      <c r="F60" s="39">
        <v>10047</v>
      </c>
      <c r="G60" s="39">
        <f t="shared" si="11"/>
        <v>144345</v>
      </c>
      <c r="H60" s="39">
        <f t="shared" si="12"/>
        <v>143305</v>
      </c>
      <c r="I60" s="39">
        <v>122233</v>
      </c>
      <c r="J60" s="39">
        <v>122982</v>
      </c>
      <c r="K60" s="39">
        <f t="shared" si="0"/>
        <v>22112</v>
      </c>
      <c r="L60" s="39">
        <f t="shared" si="1"/>
        <v>20323</v>
      </c>
      <c r="M60" s="39">
        <v>1866</v>
      </c>
      <c r="N60" s="39">
        <v>2156</v>
      </c>
      <c r="O60" s="39">
        <v>318</v>
      </c>
      <c r="P60" s="39"/>
      <c r="Q60" s="39"/>
      <c r="R60" s="39"/>
      <c r="S60" s="39"/>
      <c r="T60" s="39"/>
      <c r="U60" s="39">
        <v>10582</v>
      </c>
      <c r="V60" s="39">
        <v>10838</v>
      </c>
      <c r="W60" s="39">
        <f t="shared" si="3"/>
        <v>13078</v>
      </c>
      <c r="X60" s="39">
        <f t="shared" si="4"/>
        <v>11641</v>
      </c>
      <c r="Y60" s="39">
        <v>72</v>
      </c>
      <c r="Z60" s="39">
        <v>10</v>
      </c>
      <c r="AA60" s="39">
        <v>231</v>
      </c>
      <c r="AB60" s="39">
        <v>23</v>
      </c>
      <c r="AC60" s="39">
        <f t="shared" si="13"/>
        <v>-159</v>
      </c>
      <c r="AD60" s="39">
        <f t="shared" si="14"/>
        <v>-13</v>
      </c>
      <c r="AE60" s="39">
        <f t="shared" si="5"/>
        <v>12919</v>
      </c>
      <c r="AF60" s="39">
        <f t="shared" si="6"/>
        <v>11628</v>
      </c>
      <c r="AG60" s="39">
        <v>3229</v>
      </c>
      <c r="AH60" s="39">
        <v>2907</v>
      </c>
      <c r="AI60" s="39"/>
      <c r="AJ60" s="39"/>
      <c r="AK60" s="39">
        <f t="shared" si="7"/>
        <v>9690</v>
      </c>
      <c r="AL60" s="39">
        <f t="shared" si="8"/>
        <v>8721</v>
      </c>
      <c r="AM60" s="39"/>
      <c r="AN60" s="39"/>
    </row>
    <row r="61" spans="1:40" s="12" customFormat="1" ht="15" customHeight="1">
      <c r="A61" s="30">
        <v>50</v>
      </c>
      <c r="B61" s="35" t="s">
        <v>51</v>
      </c>
      <c r="C61" s="39">
        <v>74098</v>
      </c>
      <c r="D61" s="39">
        <v>63364</v>
      </c>
      <c r="E61" s="39">
        <v>0</v>
      </c>
      <c r="F61" s="39">
        <v>0</v>
      </c>
      <c r="G61" s="39">
        <f t="shared" si="11"/>
        <v>74098</v>
      </c>
      <c r="H61" s="39">
        <f t="shared" si="12"/>
        <v>63364</v>
      </c>
      <c r="I61" s="39">
        <v>62002</v>
      </c>
      <c r="J61" s="39">
        <v>51400</v>
      </c>
      <c r="K61" s="39">
        <f t="shared" si="0"/>
        <v>12096</v>
      </c>
      <c r="L61" s="39">
        <f t="shared" si="1"/>
        <v>11964</v>
      </c>
      <c r="M61" s="39">
        <v>34</v>
      </c>
      <c r="N61" s="39">
        <v>88</v>
      </c>
      <c r="O61" s="39">
        <v>1024</v>
      </c>
      <c r="P61" s="39">
        <v>1341</v>
      </c>
      <c r="Q61" s="39">
        <v>1008</v>
      </c>
      <c r="R61" s="39">
        <v>1341</v>
      </c>
      <c r="S61" s="39">
        <v>0</v>
      </c>
      <c r="T61" s="39">
        <v>0</v>
      </c>
      <c r="U61" s="39">
        <v>8510</v>
      </c>
      <c r="V61" s="39">
        <v>8848</v>
      </c>
      <c r="W61" s="39">
        <f t="shared" si="3"/>
        <v>2596</v>
      </c>
      <c r="X61" s="39">
        <f t="shared" si="4"/>
        <v>1863</v>
      </c>
      <c r="Y61" s="39">
        <v>110</v>
      </c>
      <c r="Z61" s="39">
        <v>9</v>
      </c>
      <c r="AA61" s="39">
        <v>412</v>
      </c>
      <c r="AB61" s="39">
        <v>0</v>
      </c>
      <c r="AC61" s="39">
        <f t="shared" si="13"/>
        <v>-302</v>
      </c>
      <c r="AD61" s="39">
        <f t="shared" si="14"/>
        <v>9</v>
      </c>
      <c r="AE61" s="39">
        <f t="shared" si="5"/>
        <v>2294</v>
      </c>
      <c r="AF61" s="39">
        <f t="shared" si="6"/>
        <v>1872</v>
      </c>
      <c r="AG61" s="39">
        <v>1561</v>
      </c>
      <c r="AH61" s="39">
        <v>466</v>
      </c>
      <c r="AI61" s="39">
        <v>-768</v>
      </c>
      <c r="AJ61" s="39">
        <v>0</v>
      </c>
      <c r="AK61" s="39">
        <f t="shared" si="7"/>
        <v>1501</v>
      </c>
      <c r="AL61" s="39">
        <f t="shared" si="8"/>
        <v>1406</v>
      </c>
      <c r="AM61" s="39">
        <v>0</v>
      </c>
      <c r="AN61" s="39">
        <v>0</v>
      </c>
    </row>
    <row r="62" spans="1:40" s="13" customFormat="1" ht="15" customHeight="1">
      <c r="A62" s="30">
        <v>51</v>
      </c>
      <c r="B62" s="35" t="s">
        <v>52</v>
      </c>
      <c r="C62" s="39">
        <v>42351</v>
      </c>
      <c r="D62" s="39">
        <v>49677</v>
      </c>
      <c r="E62" s="39">
        <v>0</v>
      </c>
      <c r="F62" s="39">
        <v>0</v>
      </c>
      <c r="G62" s="39">
        <f t="shared" si="11"/>
        <v>42351</v>
      </c>
      <c r="H62" s="39">
        <f t="shared" si="12"/>
        <v>49677</v>
      </c>
      <c r="I62" s="39">
        <v>29758</v>
      </c>
      <c r="J62" s="39">
        <v>31996</v>
      </c>
      <c r="K62" s="39">
        <f t="shared" si="0"/>
        <v>12593</v>
      </c>
      <c r="L62" s="39">
        <f t="shared" si="1"/>
        <v>17681</v>
      </c>
      <c r="M62" s="39">
        <v>142</v>
      </c>
      <c r="N62" s="39">
        <v>134</v>
      </c>
      <c r="O62" s="39"/>
      <c r="P62" s="39">
        <v>1</v>
      </c>
      <c r="Q62" s="39"/>
      <c r="R62" s="39">
        <v>1</v>
      </c>
      <c r="S62" s="39">
        <v>1769</v>
      </c>
      <c r="T62" s="39">
        <v>2584</v>
      </c>
      <c r="U62" s="39">
        <v>8869</v>
      </c>
      <c r="V62" s="39">
        <v>11433</v>
      </c>
      <c r="W62" s="39">
        <f t="shared" si="3"/>
        <v>2097</v>
      </c>
      <c r="X62" s="39">
        <f t="shared" si="4"/>
        <v>3797</v>
      </c>
      <c r="Y62" s="39">
        <v>2673</v>
      </c>
      <c r="Z62" s="39">
        <v>819</v>
      </c>
      <c r="AA62" s="39">
        <v>24</v>
      </c>
      <c r="AB62" s="39">
        <v>229</v>
      </c>
      <c r="AC62" s="39">
        <f t="shared" si="13"/>
        <v>2649</v>
      </c>
      <c r="AD62" s="39">
        <f t="shared" si="14"/>
        <v>590</v>
      </c>
      <c r="AE62" s="39">
        <f t="shared" si="5"/>
        <v>4746</v>
      </c>
      <c r="AF62" s="39">
        <f t="shared" si="6"/>
        <v>4387</v>
      </c>
      <c r="AG62" s="39">
        <v>1186</v>
      </c>
      <c r="AH62" s="39">
        <v>852</v>
      </c>
      <c r="AI62" s="39">
        <v>0</v>
      </c>
      <c r="AJ62" s="39">
        <v>0</v>
      </c>
      <c r="AK62" s="39">
        <f t="shared" si="7"/>
        <v>3560</v>
      </c>
      <c r="AL62" s="39">
        <f t="shared" si="8"/>
        <v>3535</v>
      </c>
      <c r="AM62" s="39"/>
      <c r="AN62" s="39"/>
    </row>
    <row r="63" spans="1:40" s="12" customFormat="1" ht="15" customHeight="1">
      <c r="A63" s="30">
        <v>52</v>
      </c>
      <c r="B63" s="36" t="s">
        <v>53</v>
      </c>
      <c r="C63" s="39">
        <v>47166</v>
      </c>
      <c r="D63" s="39">
        <v>65037</v>
      </c>
      <c r="E63" s="39">
        <v>89</v>
      </c>
      <c r="F63" s="39">
        <v>43</v>
      </c>
      <c r="G63" s="39">
        <f t="shared" si="11"/>
        <v>47077</v>
      </c>
      <c r="H63" s="39">
        <f t="shared" si="12"/>
        <v>64994</v>
      </c>
      <c r="I63" s="39">
        <v>37591</v>
      </c>
      <c r="J63" s="39">
        <v>47551</v>
      </c>
      <c r="K63" s="39">
        <f t="shared" si="0"/>
        <v>9486</v>
      </c>
      <c r="L63" s="39">
        <f t="shared" si="1"/>
        <v>17443</v>
      </c>
      <c r="M63" s="39">
        <v>438</v>
      </c>
      <c r="N63" s="39">
        <v>278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1980</v>
      </c>
      <c r="V63" s="39">
        <v>6500</v>
      </c>
      <c r="W63" s="39">
        <f t="shared" si="3"/>
        <v>7944</v>
      </c>
      <c r="X63" s="39">
        <f t="shared" si="4"/>
        <v>11221</v>
      </c>
      <c r="Y63" s="39">
        <v>45</v>
      </c>
      <c r="Z63" s="39">
        <v>9</v>
      </c>
      <c r="AA63" s="39">
        <v>24</v>
      </c>
      <c r="AB63" s="39">
        <v>25</v>
      </c>
      <c r="AC63" s="39">
        <f t="shared" si="13"/>
        <v>21</v>
      </c>
      <c r="AD63" s="39">
        <f t="shared" si="14"/>
        <v>-16</v>
      </c>
      <c r="AE63" s="39">
        <f t="shared" si="5"/>
        <v>7965</v>
      </c>
      <c r="AF63" s="39">
        <f t="shared" si="6"/>
        <v>11205</v>
      </c>
      <c r="AG63" s="39">
        <v>1997</v>
      </c>
      <c r="AH63" s="39">
        <v>1983</v>
      </c>
      <c r="AI63" s="39">
        <v>0</v>
      </c>
      <c r="AJ63" s="39">
        <v>0</v>
      </c>
      <c r="AK63" s="39">
        <f t="shared" si="7"/>
        <v>5968</v>
      </c>
      <c r="AL63" s="39">
        <f t="shared" si="8"/>
        <v>9222</v>
      </c>
      <c r="AM63" s="39"/>
      <c r="AN63" s="39"/>
    </row>
    <row r="64" spans="1:40" s="20" customFormat="1" ht="15" customHeight="1">
      <c r="A64" s="30">
        <v>53</v>
      </c>
      <c r="B64" s="37" t="s">
        <v>18</v>
      </c>
      <c r="C64" s="41">
        <f>1169132540205/1000000</f>
        <v>1169132.540205</v>
      </c>
      <c r="D64" s="41">
        <f>1041225493465/1000000</f>
        <v>1041225.493465</v>
      </c>
      <c r="E64" s="41">
        <v>0</v>
      </c>
      <c r="F64" s="41">
        <v>0</v>
      </c>
      <c r="G64" s="41">
        <f t="shared" si="11"/>
        <v>1169132.540205</v>
      </c>
      <c r="H64" s="41">
        <f t="shared" si="12"/>
        <v>1041225.493465</v>
      </c>
      <c r="I64" s="41">
        <f>1077988793551/1000000</f>
        <v>1077988.793551</v>
      </c>
      <c r="J64" s="41">
        <f>970041533401/1000000</f>
        <v>970041.533401</v>
      </c>
      <c r="K64" s="41">
        <f t="shared" si="0"/>
        <v>91143.7466539999</v>
      </c>
      <c r="L64" s="41">
        <f t="shared" si="1"/>
        <v>71183.96006399998</v>
      </c>
      <c r="M64" s="41">
        <f>1697863483/1000000</f>
        <v>1697.863483</v>
      </c>
      <c r="N64" s="41">
        <f>1817617584/1000000</f>
        <v>1817.617584</v>
      </c>
      <c r="O64" s="41">
        <f>6599932005/1000000</f>
        <v>6599.932005</v>
      </c>
      <c r="P64" s="41">
        <f>16239448152/1000000</f>
        <v>16239.448152</v>
      </c>
      <c r="Q64" s="41">
        <f>6402042190/1000000</f>
        <v>6402.04219</v>
      </c>
      <c r="R64" s="41">
        <f>16239448152/1000000</f>
        <v>16239.448152</v>
      </c>
      <c r="S64" s="41">
        <v>0</v>
      </c>
      <c r="T64" s="41">
        <v>0</v>
      </c>
      <c r="U64" s="41">
        <f>64691777525/1000000</f>
        <v>64691.777525</v>
      </c>
      <c r="V64" s="41">
        <f>35964317781/1000000</f>
        <v>35964.317781</v>
      </c>
      <c r="W64" s="41">
        <f t="shared" si="3"/>
        <v>21549.9006069999</v>
      </c>
      <c r="X64" s="41">
        <f t="shared" si="4"/>
        <v>20797.81171499998</v>
      </c>
      <c r="Y64" s="41">
        <f>1501738763/1000000</f>
        <v>1501.738763</v>
      </c>
      <c r="Z64" s="41">
        <f>1320746312/1000000</f>
        <v>1320.746312</v>
      </c>
      <c r="AA64" s="41">
        <f>958501616/1000000</f>
        <v>958.501616</v>
      </c>
      <c r="AB64" s="41">
        <f>203209146/1000000</f>
        <v>203.209146</v>
      </c>
      <c r="AC64" s="41">
        <f t="shared" si="13"/>
        <v>543.237147</v>
      </c>
      <c r="AD64" s="41">
        <f t="shared" si="14"/>
        <v>1117.537166</v>
      </c>
      <c r="AE64" s="41">
        <f t="shared" si="5"/>
        <v>22093.1377539999</v>
      </c>
      <c r="AF64" s="41">
        <f t="shared" si="6"/>
        <v>21915.348880999984</v>
      </c>
      <c r="AG64" s="41">
        <f>2793063129/1000000</f>
        <v>2793.063129</v>
      </c>
      <c r="AH64" s="41">
        <f>5478837221/1000000</f>
        <v>5478.837221</v>
      </c>
      <c r="AI64" s="41">
        <v>0</v>
      </c>
      <c r="AJ64" s="41">
        <v>0</v>
      </c>
      <c r="AK64" s="41">
        <f t="shared" si="7"/>
        <v>19300.0746249999</v>
      </c>
      <c r="AL64" s="41">
        <f t="shared" si="8"/>
        <v>16436.511659999982</v>
      </c>
      <c r="AM64" s="41"/>
      <c r="AN64" s="41"/>
    </row>
    <row r="65" spans="1:40" ht="15">
      <c r="A65" s="22"/>
      <c r="B65" s="4"/>
      <c r="C65" s="4"/>
      <c r="D65" s="4"/>
      <c r="E65" s="4"/>
      <c r="F65" s="4"/>
      <c r="G65" s="10"/>
      <c r="H65" s="10"/>
      <c r="I65" s="4"/>
      <c r="J65" s="4"/>
      <c r="K65" s="10"/>
      <c r="L65" s="10"/>
      <c r="M65" s="4"/>
      <c r="N65" s="4"/>
      <c r="O65" s="4"/>
      <c r="P65" s="4"/>
      <c r="Q65" s="4"/>
      <c r="R65" s="4"/>
      <c r="S65" s="4"/>
      <c r="T65" s="4"/>
      <c r="U65" s="4"/>
      <c r="V65" s="4"/>
      <c r="W65" s="10"/>
      <c r="X65" s="10"/>
      <c r="Y65" s="4"/>
      <c r="Z65" s="4"/>
      <c r="AA65" s="4"/>
      <c r="AB65" s="4"/>
      <c r="AC65" s="10"/>
      <c r="AD65" s="10"/>
      <c r="AE65" s="10"/>
      <c r="AF65" s="10"/>
      <c r="AG65" s="4"/>
      <c r="AH65" s="4"/>
      <c r="AI65" s="4"/>
      <c r="AJ65" s="4"/>
      <c r="AK65" s="10"/>
      <c r="AL65" s="10"/>
      <c r="AM65" s="4"/>
      <c r="AN65" s="4"/>
    </row>
    <row r="66" spans="1:40" ht="15">
      <c r="A66" s="22"/>
      <c r="B66" s="4"/>
      <c r="C66" s="4"/>
      <c r="D66" s="4"/>
      <c r="E66" s="4"/>
      <c r="F66" s="4"/>
      <c r="G66" s="10"/>
      <c r="H66" s="10"/>
      <c r="I66" s="4"/>
      <c r="J66" s="4"/>
      <c r="K66" s="10"/>
      <c r="L66" s="10"/>
      <c r="M66" s="4"/>
      <c r="N66" s="4"/>
      <c r="O66" s="4"/>
      <c r="P66" s="4"/>
      <c r="Q66" s="4"/>
      <c r="R66" s="4"/>
      <c r="S66" s="4"/>
      <c r="T66" s="4"/>
      <c r="U66" s="4"/>
      <c r="V66" s="4"/>
      <c r="W66" s="10"/>
      <c r="X66" s="10"/>
      <c r="Y66" s="4"/>
      <c r="Z66" s="4"/>
      <c r="AA66" s="4"/>
      <c r="AB66" s="4"/>
      <c r="AC66" s="10"/>
      <c r="AD66" s="10"/>
      <c r="AE66" s="10"/>
      <c r="AF66" s="10"/>
      <c r="AG66" s="4"/>
      <c r="AH66" s="4"/>
      <c r="AI66" s="4"/>
      <c r="AJ66" s="4"/>
      <c r="AK66" s="10"/>
      <c r="AL66" s="10"/>
      <c r="AM66" s="4"/>
      <c r="AN66" s="4"/>
    </row>
    <row r="67" spans="1:40" ht="15">
      <c r="A67" s="22"/>
      <c r="B67" s="4"/>
      <c r="C67" s="4"/>
      <c r="D67" s="4"/>
      <c r="E67" s="4"/>
      <c r="F67" s="4"/>
      <c r="G67" s="10"/>
      <c r="H67" s="10"/>
      <c r="I67" s="4"/>
      <c r="J67" s="4"/>
      <c r="K67" s="10"/>
      <c r="L67" s="10"/>
      <c r="M67" s="4"/>
      <c r="N67" s="4"/>
      <c r="O67" s="4"/>
      <c r="P67" s="4"/>
      <c r="Q67" s="4"/>
      <c r="R67" s="4"/>
      <c r="S67" s="4"/>
      <c r="T67" s="4"/>
      <c r="U67" s="4"/>
      <c r="V67" s="4"/>
      <c r="W67" s="10"/>
      <c r="X67" s="10"/>
      <c r="Y67" s="4"/>
      <c r="Z67" s="4"/>
      <c r="AA67" s="4"/>
      <c r="AB67" s="4"/>
      <c r="AC67" s="10"/>
      <c r="AD67" s="10"/>
      <c r="AE67" s="10"/>
      <c r="AF67" s="10"/>
      <c r="AG67" s="4"/>
      <c r="AH67" s="4"/>
      <c r="AI67" s="4"/>
      <c r="AJ67" s="4"/>
      <c r="AK67" s="10"/>
      <c r="AL67" s="10"/>
      <c r="AM67" s="4"/>
      <c r="AN67" s="4"/>
    </row>
    <row r="68" spans="1:40" ht="15">
      <c r="A68" s="22"/>
      <c r="B68" s="4"/>
      <c r="C68" s="4"/>
      <c r="D68" s="4"/>
      <c r="E68" s="4"/>
      <c r="F68" s="4"/>
      <c r="G68" s="10"/>
      <c r="H68" s="10"/>
      <c r="I68" s="4"/>
      <c r="J68" s="4"/>
      <c r="K68" s="10"/>
      <c r="L68" s="10"/>
      <c r="M68" s="4"/>
      <c r="N68" s="4"/>
      <c r="O68" s="4"/>
      <c r="P68" s="4"/>
      <c r="Q68" s="4"/>
      <c r="R68" s="4"/>
      <c r="S68" s="4"/>
      <c r="T68" s="4"/>
      <c r="U68" s="4"/>
      <c r="V68" s="4"/>
      <c r="W68" s="10"/>
      <c r="X68" s="10"/>
      <c r="Y68" s="4"/>
      <c r="Z68" s="4"/>
      <c r="AA68" s="4"/>
      <c r="AB68" s="4"/>
      <c r="AC68" s="10"/>
      <c r="AD68" s="10"/>
      <c r="AE68" s="10"/>
      <c r="AF68" s="10"/>
      <c r="AG68" s="4"/>
      <c r="AH68" s="4"/>
      <c r="AI68" s="4"/>
      <c r="AJ68" s="4"/>
      <c r="AK68" s="10"/>
      <c r="AL68" s="10"/>
      <c r="AM68" s="4"/>
      <c r="AN68" s="4"/>
    </row>
    <row r="69" spans="1:40" ht="15">
      <c r="A69" s="22"/>
      <c r="B69" s="4"/>
      <c r="C69" s="4"/>
      <c r="D69" s="4"/>
      <c r="E69" s="4"/>
      <c r="F69" s="4"/>
      <c r="G69" s="10"/>
      <c r="H69" s="10"/>
      <c r="I69" s="4"/>
      <c r="J69" s="4"/>
      <c r="K69" s="10"/>
      <c r="L69" s="10"/>
      <c r="M69" s="4"/>
      <c r="N69" s="4"/>
      <c r="O69" s="4"/>
      <c r="P69" s="4"/>
      <c r="Q69" s="4"/>
      <c r="R69" s="4"/>
      <c r="S69" s="4"/>
      <c r="T69" s="4"/>
      <c r="U69" s="4"/>
      <c r="V69" s="4"/>
      <c r="W69" s="10"/>
      <c r="X69" s="10"/>
      <c r="Y69" s="4"/>
      <c r="Z69" s="4"/>
      <c r="AA69" s="4"/>
      <c r="AB69" s="4"/>
      <c r="AC69" s="10"/>
      <c r="AD69" s="10"/>
      <c r="AE69" s="10"/>
      <c r="AF69" s="10"/>
      <c r="AG69" s="4"/>
      <c r="AH69" s="4"/>
      <c r="AI69" s="4"/>
      <c r="AJ69" s="4"/>
      <c r="AK69" s="10"/>
      <c r="AL69" s="10"/>
      <c r="AM69" s="4"/>
      <c r="AN69" s="4"/>
    </row>
    <row r="70" spans="1:40" ht="15">
      <c r="A70" s="22"/>
      <c r="B70" s="4"/>
      <c r="C70" s="4"/>
      <c r="D70" s="4"/>
      <c r="E70" s="4"/>
      <c r="F70" s="4"/>
      <c r="G70" s="10"/>
      <c r="H70" s="10"/>
      <c r="I70" s="4"/>
      <c r="J70" s="4"/>
      <c r="K70" s="10"/>
      <c r="L70" s="10"/>
      <c r="M70" s="4"/>
      <c r="N70" s="4"/>
      <c r="O70" s="4"/>
      <c r="P70" s="4"/>
      <c r="Q70" s="4"/>
      <c r="R70" s="4"/>
      <c r="S70" s="4"/>
      <c r="T70" s="4"/>
      <c r="U70" s="4"/>
      <c r="V70" s="4"/>
      <c r="W70" s="10"/>
      <c r="X70" s="10"/>
      <c r="Y70" s="4"/>
      <c r="Z70" s="4"/>
      <c r="AA70" s="4"/>
      <c r="AB70" s="4"/>
      <c r="AC70" s="10"/>
      <c r="AD70" s="10"/>
      <c r="AE70" s="10"/>
      <c r="AF70" s="10"/>
      <c r="AG70" s="4"/>
      <c r="AH70" s="4"/>
      <c r="AI70" s="4"/>
      <c r="AJ70" s="4"/>
      <c r="AK70" s="10"/>
      <c r="AL70" s="10"/>
      <c r="AM70" s="4"/>
      <c r="AN70" s="4"/>
    </row>
    <row r="71" spans="1:40" ht="15">
      <c r="A71" s="22"/>
      <c r="B71" s="4"/>
      <c r="C71" s="4"/>
      <c r="D71" s="4"/>
      <c r="E71" s="4"/>
      <c r="F71" s="4"/>
      <c r="G71" s="10"/>
      <c r="H71" s="10"/>
      <c r="I71" s="4"/>
      <c r="J71" s="4"/>
      <c r="K71" s="10"/>
      <c r="L71" s="10"/>
      <c r="M71" s="4"/>
      <c r="N71" s="4"/>
      <c r="O71" s="4"/>
      <c r="P71" s="4"/>
      <c r="Q71" s="4"/>
      <c r="R71" s="4"/>
      <c r="S71" s="4"/>
      <c r="T71" s="4"/>
      <c r="U71" s="4"/>
      <c r="V71" s="4"/>
      <c r="W71" s="10"/>
      <c r="X71" s="10"/>
      <c r="Y71" s="4"/>
      <c r="Z71" s="4"/>
      <c r="AA71" s="4"/>
      <c r="AB71" s="4"/>
      <c r="AC71" s="10"/>
      <c r="AD71" s="10"/>
      <c r="AE71" s="10"/>
      <c r="AF71" s="10"/>
      <c r="AG71" s="4"/>
      <c r="AH71" s="4"/>
      <c r="AI71" s="4"/>
      <c r="AJ71" s="4"/>
      <c r="AK71" s="10"/>
      <c r="AL71" s="10"/>
      <c r="AM71" s="4"/>
      <c r="AN71" s="4"/>
    </row>
    <row r="72" spans="1:40" ht="15">
      <c r="A72" s="22"/>
      <c r="B72" s="4"/>
      <c r="C72" s="4"/>
      <c r="D72" s="4"/>
      <c r="E72" s="4"/>
      <c r="F72" s="4"/>
      <c r="G72" s="10"/>
      <c r="H72" s="10"/>
      <c r="I72" s="4"/>
      <c r="J72" s="4"/>
      <c r="K72" s="10"/>
      <c r="L72" s="10"/>
      <c r="M72" s="4"/>
      <c r="N72" s="4"/>
      <c r="O72" s="4"/>
      <c r="P72" s="4"/>
      <c r="Q72" s="4"/>
      <c r="R72" s="4"/>
      <c r="S72" s="4"/>
      <c r="T72" s="4"/>
      <c r="U72" s="4"/>
      <c r="V72" s="4"/>
      <c r="W72" s="10"/>
      <c r="X72" s="10"/>
      <c r="Y72" s="4"/>
      <c r="Z72" s="4"/>
      <c r="AA72" s="4"/>
      <c r="AB72" s="4"/>
      <c r="AC72" s="10"/>
      <c r="AD72" s="10"/>
      <c r="AE72" s="10"/>
      <c r="AF72" s="10"/>
      <c r="AG72" s="4"/>
      <c r="AH72" s="4"/>
      <c r="AI72" s="4"/>
      <c r="AJ72" s="4"/>
      <c r="AK72" s="10"/>
      <c r="AL72" s="10"/>
      <c r="AM72" s="4"/>
      <c r="AN72" s="4"/>
    </row>
    <row r="73" spans="1:40" ht="15">
      <c r="A73" s="22"/>
      <c r="B73" s="4"/>
      <c r="C73" s="4"/>
      <c r="D73" s="4"/>
      <c r="E73" s="4"/>
      <c r="F73" s="4"/>
      <c r="G73" s="10"/>
      <c r="H73" s="10"/>
      <c r="I73" s="4"/>
      <c r="J73" s="4"/>
      <c r="K73" s="10"/>
      <c r="L73" s="10"/>
      <c r="M73" s="4"/>
      <c r="N73" s="4"/>
      <c r="O73" s="4"/>
      <c r="P73" s="4"/>
      <c r="Q73" s="4"/>
      <c r="R73" s="4"/>
      <c r="S73" s="4"/>
      <c r="T73" s="4"/>
      <c r="U73" s="4"/>
      <c r="V73" s="4"/>
      <c r="W73" s="10"/>
      <c r="X73" s="10"/>
      <c r="Y73" s="4"/>
      <c r="Z73" s="4"/>
      <c r="AA73" s="4"/>
      <c r="AB73" s="4"/>
      <c r="AC73" s="10"/>
      <c r="AD73" s="10"/>
      <c r="AE73" s="10"/>
      <c r="AF73" s="10"/>
      <c r="AG73" s="4"/>
      <c r="AH73" s="4"/>
      <c r="AI73" s="4"/>
      <c r="AJ73" s="4"/>
      <c r="AK73" s="10"/>
      <c r="AL73" s="10"/>
      <c r="AM73" s="4"/>
      <c r="AN73" s="4"/>
    </row>
    <row r="74" spans="1:40" ht="15">
      <c r="A74" s="22"/>
      <c r="B74" s="4"/>
      <c r="C74" s="4"/>
      <c r="D74" s="4"/>
      <c r="E74" s="4"/>
      <c r="F74" s="4"/>
      <c r="G74" s="10"/>
      <c r="H74" s="10"/>
      <c r="I74" s="4"/>
      <c r="J74" s="4"/>
      <c r="K74" s="10"/>
      <c r="L74" s="10"/>
      <c r="M74" s="4"/>
      <c r="N74" s="4"/>
      <c r="O74" s="4"/>
      <c r="P74" s="4"/>
      <c r="Q74" s="4"/>
      <c r="R74" s="4"/>
      <c r="S74" s="4"/>
      <c r="T74" s="4"/>
      <c r="U74" s="4"/>
      <c r="V74" s="4"/>
      <c r="W74" s="10"/>
      <c r="X74" s="10"/>
      <c r="Y74" s="4"/>
      <c r="Z74" s="4"/>
      <c r="AA74" s="4"/>
      <c r="AB74" s="4"/>
      <c r="AC74" s="10"/>
      <c r="AD74" s="10"/>
      <c r="AE74" s="10"/>
      <c r="AF74" s="10"/>
      <c r="AG74" s="4"/>
      <c r="AH74" s="4"/>
      <c r="AI74" s="4"/>
      <c r="AJ74" s="4"/>
      <c r="AK74" s="10"/>
      <c r="AL74" s="10"/>
      <c r="AM74" s="4"/>
      <c r="AN74" s="4"/>
    </row>
    <row r="75" spans="1:40" ht="15">
      <c r="A75" s="22"/>
      <c r="B75" s="4"/>
      <c r="C75" s="4"/>
      <c r="D75" s="4"/>
      <c r="E75" s="4"/>
      <c r="F75" s="4"/>
      <c r="G75" s="10"/>
      <c r="H75" s="10"/>
      <c r="I75" s="4"/>
      <c r="J75" s="4"/>
      <c r="K75" s="10"/>
      <c r="L75" s="10"/>
      <c r="M75" s="4"/>
      <c r="N75" s="4"/>
      <c r="O75" s="4"/>
      <c r="P75" s="4"/>
      <c r="Q75" s="4"/>
      <c r="R75" s="4"/>
      <c r="S75" s="4"/>
      <c r="T75" s="4"/>
      <c r="U75" s="4"/>
      <c r="V75" s="4"/>
      <c r="W75" s="10"/>
      <c r="X75" s="10"/>
      <c r="Y75" s="4"/>
      <c r="Z75" s="4"/>
      <c r="AA75" s="4"/>
      <c r="AB75" s="4"/>
      <c r="AC75" s="10"/>
      <c r="AD75" s="10"/>
      <c r="AE75" s="10"/>
      <c r="AF75" s="10"/>
      <c r="AG75" s="4"/>
      <c r="AH75" s="4"/>
      <c r="AI75" s="4"/>
      <c r="AJ75" s="4"/>
      <c r="AK75" s="10"/>
      <c r="AL75" s="10"/>
      <c r="AM75" s="4"/>
      <c r="AN75" s="4"/>
    </row>
    <row r="76" spans="1:40" ht="15">
      <c r="A76" s="22"/>
      <c r="B76" s="4"/>
      <c r="C76" s="4"/>
      <c r="D76" s="4"/>
      <c r="E76" s="4"/>
      <c r="F76" s="4"/>
      <c r="G76" s="10"/>
      <c r="H76" s="10"/>
      <c r="I76" s="4"/>
      <c r="J76" s="4"/>
      <c r="K76" s="10"/>
      <c r="L76" s="10"/>
      <c r="M76" s="4"/>
      <c r="N76" s="4"/>
      <c r="O76" s="4"/>
      <c r="P76" s="4"/>
      <c r="Q76" s="4"/>
      <c r="R76" s="4"/>
      <c r="S76" s="4"/>
      <c r="T76" s="4"/>
      <c r="U76" s="4"/>
      <c r="V76" s="4"/>
      <c r="W76" s="10"/>
      <c r="X76" s="10"/>
      <c r="Y76" s="4"/>
      <c r="Z76" s="4"/>
      <c r="AA76" s="4"/>
      <c r="AB76" s="4"/>
      <c r="AC76" s="10"/>
      <c r="AD76" s="10"/>
      <c r="AE76" s="10"/>
      <c r="AF76" s="10"/>
      <c r="AG76" s="4"/>
      <c r="AH76" s="4"/>
      <c r="AI76" s="4"/>
      <c r="AJ76" s="4"/>
      <c r="AK76" s="10"/>
      <c r="AL76" s="10"/>
      <c r="AM76" s="4"/>
      <c r="AN76" s="4"/>
    </row>
    <row r="77" spans="1:40" ht="15">
      <c r="A77" s="22"/>
      <c r="B77" s="4"/>
      <c r="C77" s="4"/>
      <c r="D77" s="4"/>
      <c r="E77" s="4"/>
      <c r="F77" s="4"/>
      <c r="G77" s="10"/>
      <c r="H77" s="10"/>
      <c r="I77" s="4"/>
      <c r="J77" s="4"/>
      <c r="K77" s="10"/>
      <c r="L77" s="10"/>
      <c r="M77" s="4"/>
      <c r="N77" s="4"/>
      <c r="O77" s="4"/>
      <c r="P77" s="4"/>
      <c r="Q77" s="4"/>
      <c r="R77" s="4"/>
      <c r="S77" s="4"/>
      <c r="T77" s="4"/>
      <c r="U77" s="4"/>
      <c r="V77" s="4"/>
      <c r="W77" s="10"/>
      <c r="X77" s="10"/>
      <c r="Y77" s="4"/>
      <c r="Z77" s="4"/>
      <c r="AA77" s="4"/>
      <c r="AB77" s="4"/>
      <c r="AC77" s="10"/>
      <c r="AD77" s="10"/>
      <c r="AE77" s="10"/>
      <c r="AF77" s="10"/>
      <c r="AG77" s="4"/>
      <c r="AH77" s="4"/>
      <c r="AI77" s="4"/>
      <c r="AJ77" s="4"/>
      <c r="AK77" s="10"/>
      <c r="AL77" s="10"/>
      <c r="AM77" s="4"/>
      <c r="AN77" s="4"/>
    </row>
    <row r="78" spans="1:40" ht="15">
      <c r="A78" s="22"/>
      <c r="B78" s="4"/>
      <c r="C78" s="4"/>
      <c r="D78" s="4"/>
      <c r="E78" s="4"/>
      <c r="F78" s="4"/>
      <c r="G78" s="10"/>
      <c r="H78" s="10"/>
      <c r="I78" s="4"/>
      <c r="J78" s="4"/>
      <c r="K78" s="10"/>
      <c r="L78" s="10"/>
      <c r="M78" s="4"/>
      <c r="N78" s="4"/>
      <c r="O78" s="4"/>
      <c r="P78" s="4"/>
      <c r="Q78" s="4"/>
      <c r="R78" s="4"/>
      <c r="S78" s="4"/>
      <c r="T78" s="4"/>
      <c r="U78" s="4"/>
      <c r="V78" s="4"/>
      <c r="W78" s="10"/>
      <c r="X78" s="10"/>
      <c r="Y78" s="4"/>
      <c r="Z78" s="4"/>
      <c r="AA78" s="4"/>
      <c r="AB78" s="4"/>
      <c r="AC78" s="10"/>
      <c r="AD78" s="10"/>
      <c r="AE78" s="10"/>
      <c r="AF78" s="10"/>
      <c r="AG78" s="4"/>
      <c r="AH78" s="4"/>
      <c r="AI78" s="4"/>
      <c r="AJ78" s="4"/>
      <c r="AK78" s="10"/>
      <c r="AL78" s="10"/>
      <c r="AM78" s="4"/>
      <c r="AN78" s="4"/>
    </row>
    <row r="79" spans="1:40" ht="15">
      <c r="A79" s="22"/>
      <c r="B79" s="4"/>
      <c r="C79" s="4"/>
      <c r="D79" s="4"/>
      <c r="E79" s="4"/>
      <c r="F79" s="4"/>
      <c r="G79" s="10"/>
      <c r="H79" s="10"/>
      <c r="I79" s="4"/>
      <c r="J79" s="4"/>
      <c r="K79" s="10"/>
      <c r="L79" s="10"/>
      <c r="M79" s="4"/>
      <c r="N79" s="4"/>
      <c r="O79" s="4"/>
      <c r="P79" s="4"/>
      <c r="Q79" s="4"/>
      <c r="R79" s="4"/>
      <c r="S79" s="4"/>
      <c r="T79" s="4"/>
      <c r="U79" s="4"/>
      <c r="V79" s="4"/>
      <c r="W79" s="10"/>
      <c r="X79" s="10"/>
      <c r="Y79" s="4"/>
      <c r="Z79" s="4"/>
      <c r="AA79" s="4"/>
      <c r="AB79" s="4"/>
      <c r="AC79" s="10"/>
      <c r="AD79" s="10"/>
      <c r="AE79" s="10"/>
      <c r="AF79" s="10"/>
      <c r="AG79" s="4"/>
      <c r="AH79" s="4"/>
      <c r="AI79" s="4"/>
      <c r="AJ79" s="4"/>
      <c r="AK79" s="10"/>
      <c r="AL79" s="10"/>
      <c r="AM79" s="4"/>
      <c r="AN79" s="4"/>
    </row>
    <row r="80" spans="1:40" ht="15">
      <c r="A80" s="22"/>
      <c r="B80" s="4"/>
      <c r="C80" s="4"/>
      <c r="D80" s="4"/>
      <c r="E80" s="4"/>
      <c r="F80" s="4"/>
      <c r="G80" s="10"/>
      <c r="H80" s="10"/>
      <c r="I80" s="4"/>
      <c r="J80" s="4"/>
      <c r="K80" s="10"/>
      <c r="L80" s="10"/>
      <c r="M80" s="4"/>
      <c r="N80" s="4"/>
      <c r="O80" s="4"/>
      <c r="P80" s="4"/>
      <c r="Q80" s="4"/>
      <c r="R80" s="4"/>
      <c r="S80" s="4"/>
      <c r="T80" s="4"/>
      <c r="U80" s="4"/>
      <c r="V80" s="4"/>
      <c r="W80" s="10"/>
      <c r="X80" s="10"/>
      <c r="Y80" s="4"/>
      <c r="Z80" s="4"/>
      <c r="AA80" s="4"/>
      <c r="AB80" s="4"/>
      <c r="AC80" s="10"/>
      <c r="AD80" s="10"/>
      <c r="AE80" s="10"/>
      <c r="AF80" s="10"/>
      <c r="AG80" s="4"/>
      <c r="AH80" s="4"/>
      <c r="AI80" s="4"/>
      <c r="AJ80" s="4"/>
      <c r="AK80" s="10"/>
      <c r="AL80" s="10"/>
      <c r="AM80" s="4"/>
      <c r="AN80" s="4"/>
    </row>
    <row r="81" spans="1:40" ht="15">
      <c r="A81" s="22"/>
      <c r="B81" s="4"/>
      <c r="C81" s="4"/>
      <c r="D81" s="4"/>
      <c r="E81" s="4"/>
      <c r="F81" s="4"/>
      <c r="G81" s="10"/>
      <c r="H81" s="10"/>
      <c r="I81" s="4"/>
      <c r="J81" s="4"/>
      <c r="K81" s="10"/>
      <c r="L81" s="10"/>
      <c r="M81" s="4"/>
      <c r="N81" s="4"/>
      <c r="O81" s="4"/>
      <c r="P81" s="4"/>
      <c r="Q81" s="4"/>
      <c r="R81" s="4"/>
      <c r="S81" s="4"/>
      <c r="T81" s="4"/>
      <c r="U81" s="4"/>
      <c r="V81" s="4"/>
      <c r="W81" s="10"/>
      <c r="X81" s="10"/>
      <c r="Y81" s="4"/>
      <c r="Z81" s="4"/>
      <c r="AA81" s="4"/>
      <c r="AB81" s="4"/>
      <c r="AC81" s="10"/>
      <c r="AD81" s="10"/>
      <c r="AE81" s="10"/>
      <c r="AF81" s="10"/>
      <c r="AG81" s="4"/>
      <c r="AH81" s="4"/>
      <c r="AI81" s="4"/>
      <c r="AJ81" s="4"/>
      <c r="AK81" s="10"/>
      <c r="AL81" s="10"/>
      <c r="AM81" s="4"/>
      <c r="AN81" s="4"/>
    </row>
    <row r="82" spans="1:40" ht="15">
      <c r="A82" s="22"/>
      <c r="B82" s="4"/>
      <c r="C82" s="4"/>
      <c r="D82" s="4"/>
      <c r="E82" s="4"/>
      <c r="F82" s="4"/>
      <c r="G82" s="10"/>
      <c r="H82" s="10"/>
      <c r="I82" s="4"/>
      <c r="J82" s="4"/>
      <c r="K82" s="10"/>
      <c r="L82" s="10"/>
      <c r="M82" s="4"/>
      <c r="N82" s="4"/>
      <c r="O82" s="4"/>
      <c r="P82" s="4"/>
      <c r="Q82" s="4"/>
      <c r="R82" s="4"/>
      <c r="S82" s="4"/>
      <c r="T82" s="4"/>
      <c r="U82" s="4"/>
      <c r="V82" s="4"/>
      <c r="W82" s="10"/>
      <c r="X82" s="10"/>
      <c r="Y82" s="4"/>
      <c r="Z82" s="4"/>
      <c r="AA82" s="4"/>
      <c r="AB82" s="4"/>
      <c r="AC82" s="10"/>
      <c r="AD82" s="10"/>
      <c r="AE82" s="10"/>
      <c r="AF82" s="10"/>
      <c r="AG82" s="4"/>
      <c r="AH82" s="4"/>
      <c r="AI82" s="4"/>
      <c r="AJ82" s="4"/>
      <c r="AK82" s="10"/>
      <c r="AL82" s="10"/>
      <c r="AM82" s="4"/>
      <c r="AN82" s="4"/>
    </row>
    <row r="83" spans="1:40" ht="15">
      <c r="A83" s="22"/>
      <c r="B83" s="4"/>
      <c r="C83" s="4"/>
      <c r="D83" s="4"/>
      <c r="E83" s="4"/>
      <c r="F83" s="4"/>
      <c r="G83" s="10"/>
      <c r="H83" s="10"/>
      <c r="I83" s="4"/>
      <c r="J83" s="4"/>
      <c r="K83" s="10"/>
      <c r="L83" s="10"/>
      <c r="M83" s="4"/>
      <c r="N83" s="4"/>
      <c r="O83" s="4"/>
      <c r="P83" s="4"/>
      <c r="Q83" s="4"/>
      <c r="R83" s="4"/>
      <c r="S83" s="4"/>
      <c r="T83" s="4"/>
      <c r="U83" s="4"/>
      <c r="V83" s="4"/>
      <c r="W83" s="10"/>
      <c r="X83" s="10"/>
      <c r="Y83" s="4"/>
      <c r="Z83" s="4"/>
      <c r="AA83" s="4"/>
      <c r="AB83" s="4"/>
      <c r="AC83" s="10"/>
      <c r="AD83" s="10"/>
      <c r="AE83" s="10"/>
      <c r="AF83" s="10"/>
      <c r="AG83" s="4"/>
      <c r="AH83" s="4"/>
      <c r="AI83" s="4"/>
      <c r="AJ83" s="4"/>
      <c r="AK83" s="10"/>
      <c r="AL83" s="10"/>
      <c r="AM83" s="4"/>
      <c r="AN83" s="4"/>
    </row>
    <row r="84" spans="1:40" ht="15">
      <c r="A84" s="22"/>
      <c r="B84" s="4"/>
      <c r="C84" s="4"/>
      <c r="D84" s="4"/>
      <c r="E84" s="4"/>
      <c r="F84" s="4"/>
      <c r="G84" s="10"/>
      <c r="H84" s="10"/>
      <c r="I84" s="4"/>
      <c r="J84" s="4"/>
      <c r="K84" s="10"/>
      <c r="L84" s="10"/>
      <c r="M84" s="4"/>
      <c r="N84" s="4"/>
      <c r="O84" s="4"/>
      <c r="P84" s="4"/>
      <c r="Q84" s="4"/>
      <c r="R84" s="4"/>
      <c r="S84" s="4"/>
      <c r="T84" s="4"/>
      <c r="U84" s="4"/>
      <c r="V84" s="4"/>
      <c r="W84" s="10"/>
      <c r="X84" s="10"/>
      <c r="Y84" s="4"/>
      <c r="Z84" s="4"/>
      <c r="AA84" s="4"/>
      <c r="AB84" s="4"/>
      <c r="AC84" s="10"/>
      <c r="AD84" s="10"/>
      <c r="AE84" s="10"/>
      <c r="AF84" s="10"/>
      <c r="AG84" s="4"/>
      <c r="AH84" s="4"/>
      <c r="AI84" s="4"/>
      <c r="AJ84" s="4"/>
      <c r="AK84" s="10"/>
      <c r="AL84" s="10"/>
      <c r="AM84" s="4"/>
      <c r="AN84" s="4"/>
    </row>
    <row r="85" spans="1:40" ht="15">
      <c r="A85" s="22"/>
      <c r="B85" s="4"/>
      <c r="C85" s="4"/>
      <c r="D85" s="4"/>
      <c r="E85" s="4"/>
      <c r="F85" s="4"/>
      <c r="G85" s="10"/>
      <c r="H85" s="10"/>
      <c r="I85" s="4"/>
      <c r="J85" s="4"/>
      <c r="K85" s="10"/>
      <c r="L85" s="10"/>
      <c r="M85" s="4"/>
      <c r="N85" s="4"/>
      <c r="O85" s="4"/>
      <c r="P85" s="4"/>
      <c r="Q85" s="4"/>
      <c r="R85" s="4"/>
      <c r="S85" s="4"/>
      <c r="T85" s="4"/>
      <c r="U85" s="4"/>
      <c r="V85" s="4"/>
      <c r="W85" s="10"/>
      <c r="X85" s="10"/>
      <c r="Y85" s="4"/>
      <c r="Z85" s="4"/>
      <c r="AA85" s="4"/>
      <c r="AB85" s="4"/>
      <c r="AC85" s="10"/>
      <c r="AD85" s="10"/>
      <c r="AE85" s="10"/>
      <c r="AF85" s="10"/>
      <c r="AG85" s="4"/>
      <c r="AH85" s="4"/>
      <c r="AI85" s="4"/>
      <c r="AJ85" s="4"/>
      <c r="AK85" s="10"/>
      <c r="AL85" s="10"/>
      <c r="AM85" s="4"/>
      <c r="AN85" s="4"/>
    </row>
    <row r="86" spans="1:40" ht="15">
      <c r="A86" s="22"/>
      <c r="B86" s="4"/>
      <c r="C86" s="4"/>
      <c r="D86" s="4"/>
      <c r="E86" s="4"/>
      <c r="F86" s="4"/>
      <c r="G86" s="10"/>
      <c r="H86" s="10"/>
      <c r="I86" s="4"/>
      <c r="J86" s="4"/>
      <c r="K86" s="10"/>
      <c r="L86" s="10"/>
      <c r="M86" s="4"/>
      <c r="N86" s="4"/>
      <c r="O86" s="4"/>
      <c r="P86" s="4"/>
      <c r="Q86" s="4"/>
      <c r="R86" s="4"/>
      <c r="S86" s="4"/>
      <c r="T86" s="4"/>
      <c r="U86" s="4"/>
      <c r="V86" s="4"/>
      <c r="W86" s="10"/>
      <c r="X86" s="10"/>
      <c r="Y86" s="4"/>
      <c r="Z86" s="4"/>
      <c r="AA86" s="4"/>
      <c r="AB86" s="4"/>
      <c r="AC86" s="10"/>
      <c r="AD86" s="10"/>
      <c r="AE86" s="10"/>
      <c r="AF86" s="10"/>
      <c r="AG86" s="4"/>
      <c r="AH86" s="4"/>
      <c r="AI86" s="4"/>
      <c r="AJ86" s="4"/>
      <c r="AK86" s="10"/>
      <c r="AL86" s="10"/>
      <c r="AM86" s="4"/>
      <c r="AN86" s="4"/>
    </row>
    <row r="87" spans="1:40" ht="15">
      <c r="A87" s="22"/>
      <c r="B87" s="4"/>
      <c r="C87" s="4"/>
      <c r="D87" s="4"/>
      <c r="E87" s="4"/>
      <c r="F87" s="4"/>
      <c r="G87" s="10"/>
      <c r="H87" s="10"/>
      <c r="I87" s="4"/>
      <c r="J87" s="4"/>
      <c r="K87" s="10"/>
      <c r="L87" s="10"/>
      <c r="M87" s="4"/>
      <c r="N87" s="4"/>
      <c r="O87" s="4"/>
      <c r="P87" s="4"/>
      <c r="Q87" s="4"/>
      <c r="R87" s="4"/>
      <c r="S87" s="4"/>
      <c r="T87" s="4"/>
      <c r="U87" s="4"/>
      <c r="V87" s="4"/>
      <c r="W87" s="10"/>
      <c r="X87" s="10"/>
      <c r="Y87" s="4"/>
      <c r="Z87" s="4"/>
      <c r="AA87" s="4"/>
      <c r="AB87" s="4"/>
      <c r="AC87" s="10"/>
      <c r="AD87" s="10"/>
      <c r="AE87" s="10"/>
      <c r="AF87" s="10"/>
      <c r="AG87" s="4"/>
      <c r="AH87" s="4"/>
      <c r="AI87" s="4"/>
      <c r="AJ87" s="4"/>
      <c r="AK87" s="10"/>
      <c r="AL87" s="10"/>
      <c r="AM87" s="4"/>
      <c r="AN87" s="4"/>
    </row>
    <row r="88" spans="1:40" ht="15">
      <c r="A88" s="22"/>
      <c r="B88" s="4"/>
      <c r="C88" s="4"/>
      <c r="D88" s="4"/>
      <c r="E88" s="4"/>
      <c r="F88" s="4"/>
      <c r="G88" s="10"/>
      <c r="H88" s="10"/>
      <c r="I88" s="4"/>
      <c r="J88" s="4"/>
      <c r="K88" s="10"/>
      <c r="L88" s="10"/>
      <c r="M88" s="4"/>
      <c r="N88" s="4"/>
      <c r="O88" s="4"/>
      <c r="P88" s="4"/>
      <c r="Q88" s="4"/>
      <c r="R88" s="4"/>
      <c r="S88" s="4"/>
      <c r="T88" s="4"/>
      <c r="U88" s="4"/>
      <c r="V88" s="4"/>
      <c r="W88" s="10"/>
      <c r="X88" s="10"/>
      <c r="Y88" s="4"/>
      <c r="Z88" s="4"/>
      <c r="AA88" s="4"/>
      <c r="AB88" s="4"/>
      <c r="AC88" s="10"/>
      <c r="AD88" s="10"/>
      <c r="AE88" s="10"/>
      <c r="AF88" s="10"/>
      <c r="AG88" s="4"/>
      <c r="AH88" s="4"/>
      <c r="AI88" s="4"/>
      <c r="AJ88" s="4"/>
      <c r="AK88" s="10"/>
      <c r="AL88" s="10"/>
      <c r="AM88" s="4"/>
      <c r="AN88" s="4"/>
    </row>
    <row r="89" spans="1:40" ht="15">
      <c r="A89" s="22"/>
      <c r="B89" s="4"/>
      <c r="C89" s="4"/>
      <c r="D89" s="4"/>
      <c r="E89" s="4"/>
      <c r="F89" s="4"/>
      <c r="G89" s="10"/>
      <c r="H89" s="10"/>
      <c r="I89" s="4"/>
      <c r="J89" s="4"/>
      <c r="K89" s="10"/>
      <c r="L89" s="10"/>
      <c r="M89" s="4"/>
      <c r="N89" s="4"/>
      <c r="O89" s="4"/>
      <c r="P89" s="4"/>
      <c r="Q89" s="4"/>
      <c r="R89" s="4"/>
      <c r="S89" s="4"/>
      <c r="T89" s="4"/>
      <c r="U89" s="4"/>
      <c r="V89" s="4"/>
      <c r="W89" s="10"/>
      <c r="X89" s="10"/>
      <c r="Y89" s="4"/>
      <c r="Z89" s="4"/>
      <c r="AA89" s="4"/>
      <c r="AB89" s="4"/>
      <c r="AC89" s="10"/>
      <c r="AD89" s="10"/>
      <c r="AE89" s="10"/>
      <c r="AF89" s="10"/>
      <c r="AG89" s="4"/>
      <c r="AH89" s="4"/>
      <c r="AI89" s="4"/>
      <c r="AJ89" s="4"/>
      <c r="AK89" s="10"/>
      <c r="AL89" s="10"/>
      <c r="AM89" s="4"/>
      <c r="AN89" s="4"/>
    </row>
    <row r="90" spans="1:40" ht="15">
      <c r="A90" s="22"/>
      <c r="B90" s="4"/>
      <c r="C90" s="4"/>
      <c r="D90" s="4"/>
      <c r="E90" s="4"/>
      <c r="F90" s="4"/>
      <c r="G90" s="10"/>
      <c r="H90" s="10"/>
      <c r="I90" s="4"/>
      <c r="J90" s="4"/>
      <c r="K90" s="10"/>
      <c r="L90" s="10"/>
      <c r="M90" s="4"/>
      <c r="N90" s="4"/>
      <c r="O90" s="4"/>
      <c r="P90" s="4"/>
      <c r="Q90" s="4"/>
      <c r="R90" s="4"/>
      <c r="S90" s="4"/>
      <c r="T90" s="4"/>
      <c r="U90" s="4"/>
      <c r="V90" s="4"/>
      <c r="W90" s="10"/>
      <c r="X90" s="10"/>
      <c r="Y90" s="4"/>
      <c r="Z90" s="4"/>
      <c r="AA90" s="4"/>
      <c r="AB90" s="4"/>
      <c r="AC90" s="10"/>
      <c r="AD90" s="10"/>
      <c r="AE90" s="10"/>
      <c r="AF90" s="10"/>
      <c r="AG90" s="4"/>
      <c r="AH90" s="4"/>
      <c r="AI90" s="4"/>
      <c r="AJ90" s="4"/>
      <c r="AK90" s="10"/>
      <c r="AL90" s="10"/>
      <c r="AM90" s="4"/>
      <c r="AN90" s="4"/>
    </row>
    <row r="91" spans="1:40" ht="15">
      <c r="A91" s="22"/>
      <c r="B91" s="4"/>
      <c r="C91" s="4"/>
      <c r="D91" s="4"/>
      <c r="E91" s="4"/>
      <c r="F91" s="4"/>
      <c r="G91" s="10"/>
      <c r="H91" s="10"/>
      <c r="I91" s="4"/>
      <c r="J91" s="4"/>
      <c r="K91" s="10"/>
      <c r="L91" s="10"/>
      <c r="M91" s="4"/>
      <c r="N91" s="4"/>
      <c r="O91" s="4"/>
      <c r="P91" s="4"/>
      <c r="Q91" s="4"/>
      <c r="R91" s="4"/>
      <c r="S91" s="4"/>
      <c r="T91" s="4"/>
      <c r="U91" s="4"/>
      <c r="V91" s="4"/>
      <c r="W91" s="10"/>
      <c r="X91" s="10"/>
      <c r="Y91" s="4"/>
      <c r="Z91" s="4"/>
      <c r="AA91" s="4"/>
      <c r="AB91" s="4"/>
      <c r="AC91" s="10"/>
      <c r="AD91" s="10"/>
      <c r="AE91" s="10"/>
      <c r="AF91" s="10"/>
      <c r="AG91" s="4"/>
      <c r="AH91" s="4"/>
      <c r="AI91" s="4"/>
      <c r="AJ91" s="4"/>
      <c r="AK91" s="10"/>
      <c r="AL91" s="10"/>
      <c r="AM91" s="4"/>
      <c r="AN91" s="4"/>
    </row>
    <row r="92" spans="1:40" ht="15">
      <c r="A92" s="22"/>
      <c r="B92" s="4"/>
      <c r="C92" s="4"/>
      <c r="D92" s="4"/>
      <c r="E92" s="4"/>
      <c r="F92" s="4"/>
      <c r="G92" s="10"/>
      <c r="H92" s="10"/>
      <c r="I92" s="4"/>
      <c r="J92" s="4"/>
      <c r="K92" s="10"/>
      <c r="L92" s="10"/>
      <c r="M92" s="4"/>
      <c r="N92" s="4"/>
      <c r="O92" s="4"/>
      <c r="P92" s="4"/>
      <c r="Q92" s="4"/>
      <c r="R92" s="4"/>
      <c r="S92" s="4"/>
      <c r="T92" s="4"/>
      <c r="U92" s="4"/>
      <c r="V92" s="4"/>
      <c r="W92" s="10"/>
      <c r="X92" s="10"/>
      <c r="Y92" s="4"/>
      <c r="Z92" s="4"/>
      <c r="AA92" s="4"/>
      <c r="AB92" s="4"/>
      <c r="AC92" s="10"/>
      <c r="AD92" s="10"/>
      <c r="AE92" s="10"/>
      <c r="AF92" s="10"/>
      <c r="AG92" s="4"/>
      <c r="AH92" s="4"/>
      <c r="AI92" s="4"/>
      <c r="AJ92" s="4"/>
      <c r="AK92" s="10"/>
      <c r="AL92" s="10"/>
      <c r="AM92" s="4"/>
      <c r="AN92" s="4"/>
    </row>
    <row r="93" spans="1:40" ht="15">
      <c r="A93" s="22"/>
      <c r="B93" s="4"/>
      <c r="C93" s="4"/>
      <c r="D93" s="4"/>
      <c r="E93" s="4"/>
      <c r="F93" s="4"/>
      <c r="G93" s="10"/>
      <c r="H93" s="10"/>
      <c r="I93" s="4"/>
      <c r="J93" s="4"/>
      <c r="K93" s="10"/>
      <c r="L93" s="10"/>
      <c r="M93" s="4"/>
      <c r="N93" s="4"/>
      <c r="O93" s="4"/>
      <c r="P93" s="4"/>
      <c r="Q93" s="4"/>
      <c r="R93" s="4"/>
      <c r="S93" s="4"/>
      <c r="T93" s="4"/>
      <c r="U93" s="4"/>
      <c r="V93" s="4"/>
      <c r="W93" s="10"/>
      <c r="X93" s="10"/>
      <c r="Y93" s="4"/>
      <c r="Z93" s="4"/>
      <c r="AA93" s="4"/>
      <c r="AB93" s="4"/>
      <c r="AC93" s="10"/>
      <c r="AD93" s="10"/>
      <c r="AE93" s="10"/>
      <c r="AF93" s="10"/>
      <c r="AG93" s="4"/>
      <c r="AH93" s="4"/>
      <c r="AI93" s="4"/>
      <c r="AJ93" s="4"/>
      <c r="AK93" s="10"/>
      <c r="AL93" s="10"/>
      <c r="AM93" s="4"/>
      <c r="AN93" s="4"/>
    </row>
    <row r="94" spans="1:40" ht="15">
      <c r="A94" s="22"/>
      <c r="B94" s="4"/>
      <c r="C94" s="4"/>
      <c r="D94" s="4"/>
      <c r="E94" s="4"/>
      <c r="F94" s="4"/>
      <c r="G94" s="10"/>
      <c r="H94" s="10"/>
      <c r="I94" s="4"/>
      <c r="J94" s="4"/>
      <c r="K94" s="10"/>
      <c r="L94" s="10"/>
      <c r="M94" s="4"/>
      <c r="N94" s="4"/>
      <c r="O94" s="4"/>
      <c r="P94" s="4"/>
      <c r="Q94" s="4"/>
      <c r="R94" s="4"/>
      <c r="S94" s="4"/>
      <c r="T94" s="4"/>
      <c r="U94" s="4"/>
      <c r="V94" s="4"/>
      <c r="W94" s="10"/>
      <c r="X94" s="10"/>
      <c r="Y94" s="4"/>
      <c r="Z94" s="4"/>
      <c r="AA94" s="4"/>
      <c r="AB94" s="4"/>
      <c r="AC94" s="10"/>
      <c r="AD94" s="10"/>
      <c r="AE94" s="10"/>
      <c r="AF94" s="10"/>
      <c r="AG94" s="4"/>
      <c r="AH94" s="4"/>
      <c r="AI94" s="4"/>
      <c r="AJ94" s="4"/>
      <c r="AK94" s="10"/>
      <c r="AL94" s="10"/>
      <c r="AM94" s="4"/>
      <c r="AN94" s="4"/>
    </row>
    <row r="95" spans="1:40" ht="15">
      <c r="A95" s="22"/>
      <c r="B95" s="4"/>
      <c r="C95" s="4"/>
      <c r="D95" s="4"/>
      <c r="E95" s="4"/>
      <c r="F95" s="4"/>
      <c r="G95" s="10"/>
      <c r="H95" s="10"/>
      <c r="I95" s="4"/>
      <c r="J95" s="4"/>
      <c r="K95" s="10"/>
      <c r="L95" s="10"/>
      <c r="M95" s="4"/>
      <c r="N95" s="4"/>
      <c r="O95" s="4"/>
      <c r="P95" s="4"/>
      <c r="Q95" s="4"/>
      <c r="R95" s="4"/>
      <c r="S95" s="4"/>
      <c r="T95" s="4"/>
      <c r="U95" s="4"/>
      <c r="V95" s="4"/>
      <c r="W95" s="10"/>
      <c r="X95" s="10"/>
      <c r="Y95" s="4"/>
      <c r="Z95" s="4"/>
      <c r="AA95" s="4"/>
      <c r="AB95" s="4"/>
      <c r="AC95" s="10"/>
      <c r="AD95" s="10"/>
      <c r="AE95" s="10"/>
      <c r="AF95" s="10"/>
      <c r="AG95" s="4"/>
      <c r="AH95" s="4"/>
      <c r="AI95" s="4"/>
      <c r="AJ95" s="4"/>
      <c r="AK95" s="10"/>
      <c r="AL95" s="10"/>
      <c r="AM95" s="4"/>
      <c r="AN95" s="4"/>
    </row>
    <row r="96" spans="1:40" ht="15">
      <c r="A96" s="22"/>
      <c r="B96" s="4"/>
      <c r="C96" s="4"/>
      <c r="D96" s="4"/>
      <c r="E96" s="4"/>
      <c r="F96" s="4"/>
      <c r="G96" s="10"/>
      <c r="H96" s="10"/>
      <c r="I96" s="4"/>
      <c r="J96" s="4"/>
      <c r="K96" s="10"/>
      <c r="L96" s="10"/>
      <c r="M96" s="4"/>
      <c r="N96" s="4"/>
      <c r="O96" s="4"/>
      <c r="P96" s="4"/>
      <c r="Q96" s="4"/>
      <c r="R96" s="4"/>
      <c r="S96" s="4"/>
      <c r="T96" s="4"/>
      <c r="U96" s="4"/>
      <c r="V96" s="4"/>
      <c r="W96" s="10"/>
      <c r="X96" s="10"/>
      <c r="Y96" s="4"/>
      <c r="Z96" s="4"/>
      <c r="AA96" s="4"/>
      <c r="AB96" s="4"/>
      <c r="AC96" s="10"/>
      <c r="AD96" s="10"/>
      <c r="AE96" s="10"/>
      <c r="AF96" s="10"/>
      <c r="AG96" s="4"/>
      <c r="AH96" s="4"/>
      <c r="AI96" s="4"/>
      <c r="AJ96" s="4"/>
      <c r="AK96" s="10"/>
      <c r="AL96" s="10"/>
      <c r="AM96" s="4"/>
      <c r="AN96" s="4"/>
    </row>
    <row r="97" spans="1:40" ht="15">
      <c r="A97" s="22"/>
      <c r="B97" s="4"/>
      <c r="C97" s="4"/>
      <c r="D97" s="4"/>
      <c r="E97" s="4"/>
      <c r="F97" s="4"/>
      <c r="G97" s="10"/>
      <c r="H97" s="10"/>
      <c r="I97" s="4"/>
      <c r="J97" s="4"/>
      <c r="K97" s="10"/>
      <c r="L97" s="10"/>
      <c r="M97" s="4"/>
      <c r="N97" s="4"/>
      <c r="O97" s="4"/>
      <c r="P97" s="4"/>
      <c r="Q97" s="4"/>
      <c r="R97" s="4"/>
      <c r="S97" s="4"/>
      <c r="T97" s="4"/>
      <c r="U97" s="4"/>
      <c r="V97" s="4"/>
      <c r="W97" s="10"/>
      <c r="X97" s="10"/>
      <c r="Y97" s="4"/>
      <c r="Z97" s="4"/>
      <c r="AA97" s="4"/>
      <c r="AB97" s="4"/>
      <c r="AC97" s="10"/>
      <c r="AD97" s="10"/>
      <c r="AE97" s="10"/>
      <c r="AF97" s="10"/>
      <c r="AG97" s="4"/>
      <c r="AH97" s="4"/>
      <c r="AI97" s="4"/>
      <c r="AJ97" s="4"/>
      <c r="AK97" s="10"/>
      <c r="AL97" s="10"/>
      <c r="AM97" s="4"/>
      <c r="AN97" s="4"/>
    </row>
    <row r="98" spans="1:40" ht="15">
      <c r="A98" s="22"/>
      <c r="B98" s="4"/>
      <c r="C98" s="4"/>
      <c r="D98" s="4"/>
      <c r="E98" s="4"/>
      <c r="F98" s="4"/>
      <c r="G98" s="10"/>
      <c r="H98" s="10"/>
      <c r="I98" s="4"/>
      <c r="J98" s="4"/>
      <c r="K98" s="10"/>
      <c r="L98" s="10"/>
      <c r="M98" s="4"/>
      <c r="N98" s="4"/>
      <c r="O98" s="4"/>
      <c r="P98" s="4"/>
      <c r="Q98" s="4"/>
      <c r="R98" s="4"/>
      <c r="S98" s="4"/>
      <c r="T98" s="4"/>
      <c r="U98" s="4"/>
      <c r="V98" s="4"/>
      <c r="W98" s="10"/>
      <c r="X98" s="10"/>
      <c r="Y98" s="4"/>
      <c r="Z98" s="4"/>
      <c r="AA98" s="4"/>
      <c r="AB98" s="4"/>
      <c r="AC98" s="10"/>
      <c r="AD98" s="10"/>
      <c r="AE98" s="10"/>
      <c r="AF98" s="10"/>
      <c r="AG98" s="4"/>
      <c r="AH98" s="4"/>
      <c r="AI98" s="4"/>
      <c r="AJ98" s="4"/>
      <c r="AK98" s="10"/>
      <c r="AL98" s="10"/>
      <c r="AM98" s="4"/>
      <c r="AN98" s="4"/>
    </row>
    <row r="99" spans="1:40" ht="15">
      <c r="A99" s="22"/>
      <c r="B99" s="4"/>
      <c r="C99" s="4"/>
      <c r="D99" s="4"/>
      <c r="E99" s="4"/>
      <c r="F99" s="4"/>
      <c r="G99" s="10"/>
      <c r="H99" s="10"/>
      <c r="I99" s="4"/>
      <c r="J99" s="4"/>
      <c r="K99" s="10"/>
      <c r="L99" s="10"/>
      <c r="M99" s="4"/>
      <c r="N99" s="4"/>
      <c r="O99" s="4"/>
      <c r="P99" s="4"/>
      <c r="Q99" s="4"/>
      <c r="R99" s="4"/>
      <c r="S99" s="4"/>
      <c r="T99" s="4"/>
      <c r="U99" s="4"/>
      <c r="V99" s="4"/>
      <c r="W99" s="10"/>
      <c r="X99" s="10"/>
      <c r="Y99" s="4"/>
      <c r="Z99" s="4"/>
      <c r="AA99" s="4"/>
      <c r="AB99" s="4"/>
      <c r="AC99" s="10"/>
      <c r="AD99" s="10"/>
      <c r="AE99" s="10"/>
      <c r="AF99" s="10"/>
      <c r="AG99" s="4"/>
      <c r="AH99" s="4"/>
      <c r="AI99" s="4"/>
      <c r="AJ99" s="4"/>
      <c r="AK99" s="10"/>
      <c r="AL99" s="10"/>
      <c r="AM99" s="4"/>
      <c r="AN99" s="4"/>
    </row>
    <row r="100" spans="1:40" ht="15">
      <c r="A100" s="22"/>
      <c r="B100" s="4"/>
      <c r="C100" s="4"/>
      <c r="D100" s="4"/>
      <c r="E100" s="4"/>
      <c r="F100" s="4"/>
      <c r="G100" s="10"/>
      <c r="H100" s="10"/>
      <c r="I100" s="4"/>
      <c r="J100" s="4"/>
      <c r="K100" s="10"/>
      <c r="L100" s="1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10"/>
      <c r="X100" s="10"/>
      <c r="Y100" s="4"/>
      <c r="Z100" s="4"/>
      <c r="AA100" s="4"/>
      <c r="AB100" s="4"/>
      <c r="AC100" s="10"/>
      <c r="AD100" s="10"/>
      <c r="AE100" s="10"/>
      <c r="AF100" s="10"/>
      <c r="AG100" s="4"/>
      <c r="AH100" s="4"/>
      <c r="AI100" s="4"/>
      <c r="AJ100" s="4"/>
      <c r="AK100" s="10"/>
      <c r="AL100" s="10"/>
      <c r="AM100" s="4"/>
      <c r="AN100" s="4"/>
    </row>
    <row r="101" spans="1:40" ht="15">
      <c r="A101" s="22"/>
      <c r="B101" s="4"/>
      <c r="C101" s="4"/>
      <c r="D101" s="4"/>
      <c r="E101" s="4"/>
      <c r="F101" s="4"/>
      <c r="G101" s="10"/>
      <c r="H101" s="10"/>
      <c r="I101" s="4"/>
      <c r="J101" s="4"/>
      <c r="K101" s="10"/>
      <c r="L101" s="1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10"/>
      <c r="X101" s="10"/>
      <c r="Y101" s="4"/>
      <c r="Z101" s="4"/>
      <c r="AA101" s="4"/>
      <c r="AB101" s="4"/>
      <c r="AC101" s="10"/>
      <c r="AD101" s="10"/>
      <c r="AE101" s="10"/>
      <c r="AF101" s="10"/>
      <c r="AG101" s="4"/>
      <c r="AH101" s="4"/>
      <c r="AI101" s="4"/>
      <c r="AJ101" s="4"/>
      <c r="AK101" s="10"/>
      <c r="AL101" s="10"/>
      <c r="AM101" s="4"/>
      <c r="AN101" s="4"/>
    </row>
    <row r="102" spans="1:40" ht="15">
      <c r="A102" s="22"/>
      <c r="B102" s="4"/>
      <c r="C102" s="4"/>
      <c r="D102" s="4"/>
      <c r="E102" s="4"/>
      <c r="F102" s="4"/>
      <c r="G102" s="10"/>
      <c r="H102" s="10"/>
      <c r="I102" s="4"/>
      <c r="J102" s="4"/>
      <c r="K102" s="10"/>
      <c r="L102" s="1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10"/>
      <c r="X102" s="10"/>
      <c r="Y102" s="4"/>
      <c r="Z102" s="4"/>
      <c r="AA102" s="4"/>
      <c r="AB102" s="4"/>
      <c r="AC102" s="10"/>
      <c r="AD102" s="10"/>
      <c r="AE102" s="10"/>
      <c r="AF102" s="10"/>
      <c r="AG102" s="4"/>
      <c r="AH102" s="4"/>
      <c r="AI102" s="4"/>
      <c r="AJ102" s="4"/>
      <c r="AK102" s="10"/>
      <c r="AL102" s="10"/>
      <c r="AM102" s="4"/>
      <c r="AN102" s="4"/>
    </row>
    <row r="103" spans="1:40" ht="15">
      <c r="A103" s="22"/>
      <c r="B103" s="4"/>
      <c r="C103" s="4"/>
      <c r="D103" s="4"/>
      <c r="E103" s="4"/>
      <c r="F103" s="4"/>
      <c r="G103" s="10"/>
      <c r="H103" s="10"/>
      <c r="I103" s="4"/>
      <c r="J103" s="4"/>
      <c r="K103" s="10"/>
      <c r="L103" s="1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10"/>
      <c r="X103" s="10"/>
      <c r="Y103" s="4"/>
      <c r="Z103" s="4"/>
      <c r="AA103" s="4"/>
      <c r="AB103" s="4"/>
      <c r="AC103" s="10"/>
      <c r="AD103" s="10"/>
      <c r="AE103" s="10"/>
      <c r="AF103" s="10"/>
      <c r="AG103" s="4"/>
      <c r="AH103" s="4"/>
      <c r="AI103" s="4"/>
      <c r="AJ103" s="4"/>
      <c r="AK103" s="10"/>
      <c r="AL103" s="10"/>
      <c r="AM103" s="4"/>
      <c r="AN103" s="4"/>
    </row>
    <row r="104" spans="1:40" ht="15">
      <c r="A104" s="22"/>
      <c r="B104" s="4"/>
      <c r="C104" s="4"/>
      <c r="D104" s="4"/>
      <c r="E104" s="4"/>
      <c r="F104" s="4"/>
      <c r="G104" s="10"/>
      <c r="H104" s="10"/>
      <c r="I104" s="4"/>
      <c r="J104" s="4"/>
      <c r="K104" s="10"/>
      <c r="L104" s="1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10"/>
      <c r="X104" s="10"/>
      <c r="Y104" s="4"/>
      <c r="Z104" s="4"/>
      <c r="AA104" s="4"/>
      <c r="AB104" s="4"/>
      <c r="AC104" s="10"/>
      <c r="AD104" s="10"/>
      <c r="AE104" s="10"/>
      <c r="AF104" s="10"/>
      <c r="AG104" s="4"/>
      <c r="AH104" s="4"/>
      <c r="AI104" s="4"/>
      <c r="AJ104" s="4"/>
      <c r="AK104" s="10"/>
      <c r="AL104" s="10"/>
      <c r="AM104" s="4"/>
      <c r="AN104" s="4"/>
    </row>
    <row r="105" spans="1:40" ht="15">
      <c r="A105" s="22"/>
      <c r="B105" s="4"/>
      <c r="C105" s="4"/>
      <c r="D105" s="4"/>
      <c r="E105" s="4"/>
      <c r="F105" s="4"/>
      <c r="G105" s="10"/>
      <c r="H105" s="10"/>
      <c r="I105" s="4"/>
      <c r="J105" s="4"/>
      <c r="K105" s="10"/>
      <c r="L105" s="1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10"/>
      <c r="X105" s="10"/>
      <c r="Y105" s="4"/>
      <c r="Z105" s="4"/>
      <c r="AA105" s="4"/>
      <c r="AB105" s="4"/>
      <c r="AC105" s="10"/>
      <c r="AD105" s="10"/>
      <c r="AE105" s="10"/>
      <c r="AF105" s="10"/>
      <c r="AG105" s="4"/>
      <c r="AH105" s="4"/>
      <c r="AI105" s="4"/>
      <c r="AJ105" s="4"/>
      <c r="AK105" s="10"/>
      <c r="AL105" s="10"/>
      <c r="AM105" s="4"/>
      <c r="AN105" s="4"/>
    </row>
    <row r="106" spans="1:40" ht="15">
      <c r="A106" s="22"/>
      <c r="B106" s="4"/>
      <c r="C106" s="4"/>
      <c r="D106" s="4"/>
      <c r="E106" s="4"/>
      <c r="F106" s="4"/>
      <c r="G106" s="10"/>
      <c r="H106" s="10"/>
      <c r="I106" s="4"/>
      <c r="J106" s="4"/>
      <c r="K106" s="10"/>
      <c r="L106" s="1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10"/>
      <c r="X106" s="10"/>
      <c r="Y106" s="4"/>
      <c r="Z106" s="4"/>
      <c r="AA106" s="4"/>
      <c r="AB106" s="4"/>
      <c r="AC106" s="10"/>
      <c r="AD106" s="10"/>
      <c r="AE106" s="10"/>
      <c r="AF106" s="10"/>
      <c r="AG106" s="4"/>
      <c r="AH106" s="4"/>
      <c r="AI106" s="4"/>
      <c r="AJ106" s="4"/>
      <c r="AK106" s="10"/>
      <c r="AL106" s="10"/>
      <c r="AM106" s="4"/>
      <c r="AN106" s="4"/>
    </row>
    <row r="107" spans="1:40" ht="15">
      <c r="A107" s="22"/>
      <c r="B107" s="4"/>
      <c r="C107" s="4"/>
      <c r="D107" s="4"/>
      <c r="E107" s="4"/>
      <c r="F107" s="4"/>
      <c r="G107" s="10"/>
      <c r="H107" s="10"/>
      <c r="I107" s="4"/>
      <c r="J107" s="4"/>
      <c r="K107" s="10"/>
      <c r="L107" s="10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10"/>
      <c r="X107" s="10"/>
      <c r="Y107" s="4"/>
      <c r="Z107" s="4"/>
      <c r="AA107" s="4"/>
      <c r="AB107" s="4"/>
      <c r="AC107" s="10"/>
      <c r="AD107" s="10"/>
      <c r="AE107" s="10"/>
      <c r="AF107" s="10"/>
      <c r="AG107" s="4"/>
      <c r="AH107" s="4"/>
      <c r="AI107" s="4"/>
      <c r="AJ107" s="4"/>
      <c r="AK107" s="10"/>
      <c r="AL107" s="10"/>
      <c r="AM107" s="4"/>
      <c r="AN107" s="4"/>
    </row>
    <row r="108" spans="1:40" ht="15">
      <c r="A108" s="22"/>
      <c r="B108" s="4"/>
      <c r="C108" s="4"/>
      <c r="D108" s="4"/>
      <c r="E108" s="4"/>
      <c r="F108" s="4"/>
      <c r="G108" s="10"/>
      <c r="H108" s="10"/>
      <c r="I108" s="4"/>
      <c r="J108" s="4"/>
      <c r="K108" s="10"/>
      <c r="L108" s="10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10"/>
      <c r="X108" s="10"/>
      <c r="Y108" s="4"/>
      <c r="Z108" s="4"/>
      <c r="AA108" s="4"/>
      <c r="AB108" s="4"/>
      <c r="AC108" s="10"/>
      <c r="AD108" s="10"/>
      <c r="AE108" s="10"/>
      <c r="AF108" s="10"/>
      <c r="AG108" s="4"/>
      <c r="AH108" s="4"/>
      <c r="AI108" s="4"/>
      <c r="AJ108" s="4"/>
      <c r="AK108" s="10"/>
      <c r="AL108" s="10"/>
      <c r="AM108" s="4"/>
      <c r="AN108" s="4"/>
    </row>
    <row r="109" spans="1:40" ht="15">
      <c r="A109" s="22"/>
      <c r="B109" s="4"/>
      <c r="C109" s="4"/>
      <c r="D109" s="4"/>
      <c r="E109" s="4"/>
      <c r="F109" s="4"/>
      <c r="G109" s="10"/>
      <c r="H109" s="10"/>
      <c r="I109" s="4"/>
      <c r="J109" s="4"/>
      <c r="K109" s="10"/>
      <c r="L109" s="1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0"/>
      <c r="X109" s="10"/>
      <c r="Y109" s="4"/>
      <c r="Z109" s="4"/>
      <c r="AA109" s="4"/>
      <c r="AB109" s="4"/>
      <c r="AC109" s="10"/>
      <c r="AD109" s="10"/>
      <c r="AE109" s="10"/>
      <c r="AF109" s="10"/>
      <c r="AG109" s="4"/>
      <c r="AH109" s="4"/>
      <c r="AI109" s="4"/>
      <c r="AJ109" s="4"/>
      <c r="AK109" s="10"/>
      <c r="AL109" s="10"/>
      <c r="AM109" s="4"/>
      <c r="AN109" s="4"/>
    </row>
    <row r="110" spans="1:40" ht="15">
      <c r="A110" s="22"/>
      <c r="B110" s="4"/>
      <c r="C110" s="4"/>
      <c r="D110" s="4"/>
      <c r="E110" s="4"/>
      <c r="F110" s="4"/>
      <c r="G110" s="10"/>
      <c r="H110" s="10"/>
      <c r="I110" s="4"/>
      <c r="J110" s="4"/>
      <c r="K110" s="10"/>
      <c r="L110" s="1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0"/>
      <c r="X110" s="10"/>
      <c r="Y110" s="4"/>
      <c r="Z110" s="4"/>
      <c r="AA110" s="4"/>
      <c r="AB110" s="4"/>
      <c r="AC110" s="10"/>
      <c r="AD110" s="10"/>
      <c r="AE110" s="10"/>
      <c r="AF110" s="10"/>
      <c r="AG110" s="4"/>
      <c r="AH110" s="4"/>
      <c r="AI110" s="4"/>
      <c r="AJ110" s="4"/>
      <c r="AK110" s="10"/>
      <c r="AL110" s="10"/>
      <c r="AM110" s="4"/>
      <c r="AN110" s="4"/>
    </row>
    <row r="111" spans="1:40" ht="15">
      <c r="A111" s="22"/>
      <c r="B111" s="4"/>
      <c r="C111" s="4"/>
      <c r="D111" s="4"/>
      <c r="E111" s="4"/>
      <c r="F111" s="4"/>
      <c r="G111" s="10"/>
      <c r="H111" s="10"/>
      <c r="I111" s="4"/>
      <c r="J111" s="4"/>
      <c r="K111" s="10"/>
      <c r="L111" s="1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0"/>
      <c r="X111" s="10"/>
      <c r="Y111" s="4"/>
      <c r="Z111" s="4"/>
      <c r="AA111" s="4"/>
      <c r="AB111" s="4"/>
      <c r="AC111" s="10"/>
      <c r="AD111" s="10"/>
      <c r="AE111" s="10"/>
      <c r="AF111" s="10"/>
      <c r="AG111" s="4"/>
      <c r="AH111" s="4"/>
      <c r="AI111" s="4"/>
      <c r="AJ111" s="4"/>
      <c r="AK111" s="10"/>
      <c r="AL111" s="10"/>
      <c r="AM111" s="4"/>
      <c r="AN111" s="4"/>
    </row>
    <row r="112" spans="1:40" ht="15">
      <c r="A112" s="22"/>
      <c r="B112" s="4"/>
      <c r="C112" s="4"/>
      <c r="D112" s="4"/>
      <c r="E112" s="4"/>
      <c r="F112" s="4"/>
      <c r="G112" s="10"/>
      <c r="H112" s="10"/>
      <c r="I112" s="4"/>
      <c r="J112" s="4"/>
      <c r="K112" s="10"/>
      <c r="L112" s="1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10"/>
      <c r="X112" s="10"/>
      <c r="Y112" s="4"/>
      <c r="Z112" s="4"/>
      <c r="AA112" s="4"/>
      <c r="AB112" s="4"/>
      <c r="AC112" s="10"/>
      <c r="AD112" s="10"/>
      <c r="AE112" s="10"/>
      <c r="AF112" s="10"/>
      <c r="AG112" s="4"/>
      <c r="AH112" s="4"/>
      <c r="AI112" s="4"/>
      <c r="AJ112" s="4"/>
      <c r="AK112" s="10"/>
      <c r="AL112" s="10"/>
      <c r="AM112" s="4"/>
      <c r="AN112" s="4"/>
    </row>
  </sheetData>
  <sheetProtection/>
  <mergeCells count="42">
    <mergeCell ref="AM7:AN7"/>
    <mergeCell ref="W7:X7"/>
    <mergeCell ref="Y7:Z7"/>
    <mergeCell ref="AA7:AB7"/>
    <mergeCell ref="AK7:AL7"/>
    <mergeCell ref="AC7:AD7"/>
    <mergeCell ref="AE7:AF7"/>
    <mergeCell ref="AG7:AH7"/>
    <mergeCell ref="AI7:AJ7"/>
    <mergeCell ref="A7:A9"/>
    <mergeCell ref="B7:B9"/>
    <mergeCell ref="C8:D8"/>
    <mergeCell ref="E8:F8"/>
    <mergeCell ref="C7:D7"/>
    <mergeCell ref="E7:F7"/>
    <mergeCell ref="G7:H7"/>
    <mergeCell ref="I7:J7"/>
    <mergeCell ref="U7:V7"/>
    <mergeCell ref="G8:H8"/>
    <mergeCell ref="I8:J8"/>
    <mergeCell ref="K7:L7"/>
    <mergeCell ref="M7:N7"/>
    <mergeCell ref="K8:L8"/>
    <mergeCell ref="O7:P7"/>
    <mergeCell ref="Q7:R7"/>
    <mergeCell ref="S7:T7"/>
    <mergeCell ref="C1:I3"/>
    <mergeCell ref="B1:B3"/>
    <mergeCell ref="AK8:AL8"/>
    <mergeCell ref="AI8:AJ8"/>
    <mergeCell ref="M8:N8"/>
    <mergeCell ref="O8:P8"/>
    <mergeCell ref="Q8:R8"/>
    <mergeCell ref="S8:T8"/>
    <mergeCell ref="U8:V8"/>
    <mergeCell ref="AM8:AN8"/>
    <mergeCell ref="W8:X8"/>
    <mergeCell ref="Y8:Z8"/>
    <mergeCell ref="AA8:AB8"/>
    <mergeCell ref="AC8:AD8"/>
    <mergeCell ref="AE8:AF8"/>
    <mergeCell ref="AG8:AH8"/>
  </mergeCells>
  <dataValidations count="1">
    <dataValidation allowBlank="1" showErrorMessage="1" sqref="O1 K1:L2 J2:J3 B12:B38 A23 A21 A19 A17 A15 A13 C9:AN9 A6:B8 A10:B11 A25 A27:A28"/>
  </dataValidations>
  <printOptions/>
  <pageMargins left="0.56" right="0.33" top="0.36" bottom="0.29" header="0.52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2014-09-19T09:43:23Z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